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d.docs.live.net/8fe4b54f9da6c381/UBND XÃ BA BỂ 2026/Công khai dự toán^J QT 2026/Công khai QT năm 2025/"/>
    </mc:Choice>
  </mc:AlternateContent>
  <xr:revisionPtr revIDLastSave="579" documentId="11_A839636F940BBE64B5F5F6C9765A01EE2443BF18" xr6:coauthVersionLast="47" xr6:coauthVersionMax="47" xr10:uidLastSave="{D63A8ECE-766A-42A6-B426-769C24BB48D1}"/>
  <bookViews>
    <workbookView xWindow="-120" yWindow="-120" windowWidth="29040" windowHeight="15720" firstSheet="1" activeTab="9" xr2:uid="{00000000-000D-0000-FFFF-FFFF00000000}"/>
  </bookViews>
  <sheets>
    <sheet name="ND31_BM62" sheetId="15" state="hidden" r:id="rId1"/>
    <sheet name="ND31_BM61" sheetId="16" r:id="rId2"/>
    <sheet name="ND31_BM59" sheetId="12" state="hidden" r:id="rId3"/>
    <sheet name="ND31_BM58" sheetId="11" r:id="rId4"/>
    <sheet name="ND31_BM54" sheetId="7" r:id="rId5"/>
    <sheet name="ND31_BM53" sheetId="6" r:id="rId6"/>
    <sheet name="ND31_BM52" sheetId="5" r:id="rId7"/>
    <sheet name="ND31_BM51" sheetId="4" r:id="rId8"/>
    <sheet name="ND31_BM50" sheetId="3" r:id="rId9"/>
    <sheet name="ND31_BM48" sheetId="1" r:id="rId10"/>
  </sheets>
  <definedNames>
    <definedName name="_xlnm.Print_Titles" localSheetId="8">ND31_BM50!$8:$9</definedName>
    <definedName name="_xlnm.Print_Titles" localSheetId="6">ND31_BM52!$8:$10</definedName>
    <definedName name="_xlnm.Print_Titles" localSheetId="5">ND31_BM53!$9:$11</definedName>
    <definedName name="_xlnm.Print_Titles" localSheetId="4">ND31_BM54!$8:$11</definedName>
    <definedName name="_xlnm.Print_Titles" localSheetId="3">ND31_BM58!$9:$13</definedName>
    <definedName name="_xlnm.Print_Titles" localSheetId="0">ND31_BM62!$8:$12</definedName>
    <definedName name="_xlnm.Print_Area" localSheetId="9">ND31_BM48!$A$1:$I$51</definedName>
    <definedName name="_xlnm.Print_Area" localSheetId="7">ND31_BM51!$A$1:$M$57</definedName>
    <definedName name="_xlnm.Print_Area" localSheetId="6">ND31_BM52!$A$1:$N$50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6" i="16" l="1"/>
  <c r="AB16" i="16"/>
  <c r="AB17" i="16"/>
  <c r="M12" i="6" l="1"/>
  <c r="J12" i="6"/>
  <c r="M65" i="6"/>
  <c r="J11" i="5"/>
  <c r="J13" i="5"/>
  <c r="I14" i="4"/>
  <c r="I15" i="4"/>
  <c r="G23" i="1"/>
  <c r="G25" i="1"/>
  <c r="AC17" i="16"/>
  <c r="AD17" i="16"/>
  <c r="AF17" i="16"/>
  <c r="AH17" i="16"/>
  <c r="AI17" i="16"/>
  <c r="AJ17" i="16"/>
  <c r="AK17" i="16"/>
  <c r="AL17" i="16"/>
  <c r="AM17" i="16"/>
  <c r="AN17" i="16"/>
  <c r="AC18" i="16"/>
  <c r="AE18" i="16"/>
  <c r="AL18" i="16"/>
  <c r="AN18" i="16"/>
  <c r="AC19" i="16"/>
  <c r="AE19" i="16"/>
  <c r="AL19" i="16"/>
  <c r="AN19" i="16"/>
  <c r="AC20" i="16"/>
  <c r="AE20" i="16"/>
  <c r="AK20" i="16"/>
  <c r="AL20" i="16"/>
  <c r="AN20" i="16"/>
  <c r="AC21" i="16"/>
  <c r="AE21" i="16"/>
  <c r="AF21" i="16"/>
  <c r="AH21" i="16"/>
  <c r="AI21" i="16"/>
  <c r="AK21" i="16"/>
  <c r="AL21" i="16"/>
  <c r="AN21" i="16"/>
  <c r="AC22" i="16"/>
  <c r="AD22" i="16"/>
  <c r="AI22" i="16"/>
  <c r="AJ22" i="16"/>
  <c r="AC23" i="16"/>
  <c r="AD23" i="16"/>
  <c r="AL23" i="16"/>
  <c r="AM23" i="16"/>
  <c r="AC24" i="16"/>
  <c r="AD24" i="16"/>
  <c r="AL24" i="16"/>
  <c r="AM24" i="16"/>
  <c r="AC25" i="16"/>
  <c r="AD25" i="16"/>
  <c r="AL25" i="16"/>
  <c r="AM25" i="16"/>
  <c r="AC26" i="16"/>
  <c r="AD26" i="16"/>
  <c r="AL26" i="16"/>
  <c r="AM26" i="16"/>
  <c r="AC27" i="16"/>
  <c r="AD27" i="16"/>
  <c r="AL27" i="16"/>
  <c r="AM27" i="16"/>
  <c r="AC28" i="16"/>
  <c r="AD28" i="16"/>
  <c r="AL28" i="16"/>
  <c r="AM28" i="16"/>
  <c r="AC29" i="16"/>
  <c r="AD29" i="16"/>
  <c r="AL29" i="16"/>
  <c r="AM29" i="16"/>
  <c r="AC30" i="16"/>
  <c r="AD30" i="16"/>
  <c r="AI30" i="16"/>
  <c r="AJ30" i="16"/>
  <c r="AC31" i="16"/>
  <c r="AD31" i="16"/>
  <c r="AL31" i="16"/>
  <c r="AM31" i="16"/>
  <c r="AC32" i="16"/>
  <c r="AD32" i="16"/>
  <c r="AL32" i="16"/>
  <c r="AM32" i="16"/>
  <c r="AC33" i="16"/>
  <c r="AD33" i="16"/>
  <c r="AL33" i="16"/>
  <c r="AM33" i="16"/>
  <c r="AC34" i="16"/>
  <c r="AD34" i="16"/>
  <c r="AL34" i="16"/>
  <c r="AM34" i="16"/>
  <c r="AC35" i="16"/>
  <c r="AD35" i="16"/>
  <c r="AL35" i="16"/>
  <c r="AM35" i="16"/>
  <c r="AC36" i="16"/>
  <c r="AD36" i="16"/>
  <c r="AL36" i="16"/>
  <c r="AM36" i="16"/>
  <c r="AC37" i="16"/>
  <c r="AD37" i="16"/>
  <c r="AL37" i="16"/>
  <c r="AM37" i="16"/>
  <c r="AC38" i="16"/>
  <c r="AD38" i="16"/>
  <c r="AI38" i="16"/>
  <c r="AJ38" i="16"/>
  <c r="AC39" i="16"/>
  <c r="AD39" i="16"/>
  <c r="AI39" i="16"/>
  <c r="AJ39" i="16"/>
  <c r="AN16" i="16"/>
  <c r="AM16" i="16"/>
  <c r="AL16" i="16"/>
  <c r="AK16" i="16"/>
  <c r="AJ16" i="16"/>
  <c r="AI16" i="16"/>
  <c r="AH16" i="16"/>
  <c r="AF16" i="16"/>
  <c r="AE16" i="16"/>
  <c r="AC16" i="16"/>
  <c r="AD16" i="16"/>
  <c r="Z16" i="11"/>
  <c r="Z17" i="11"/>
  <c r="Z18" i="11"/>
  <c r="Z19" i="11"/>
  <c r="Z20" i="11"/>
  <c r="Z21" i="11"/>
  <c r="Z22" i="11"/>
  <c r="Z23" i="11"/>
  <c r="Z24" i="11"/>
  <c r="Z25" i="11"/>
  <c r="AA25" i="11"/>
  <c r="Z26" i="11"/>
  <c r="AA26" i="11"/>
  <c r="Z27" i="11"/>
  <c r="AA27" i="11"/>
  <c r="Z28" i="11"/>
  <c r="AA28" i="11"/>
  <c r="Z29" i="11"/>
  <c r="Y31" i="11"/>
  <c r="Y32" i="11"/>
  <c r="AA33" i="11"/>
  <c r="Y34" i="11"/>
  <c r="AA35" i="11"/>
  <c r="AA36" i="11"/>
  <c r="AA37" i="11"/>
  <c r="AA38" i="11"/>
  <c r="AA39" i="11"/>
  <c r="Y40" i="11"/>
  <c r="AA41" i="11"/>
  <c r="AA42" i="11"/>
  <c r="AA43" i="11"/>
  <c r="Y44" i="11"/>
  <c r="AA45" i="11"/>
  <c r="AA46" i="11"/>
  <c r="Y47" i="11"/>
  <c r="AA48" i="11"/>
  <c r="AA49" i="11"/>
  <c r="AA50" i="11"/>
  <c r="AA51" i="11"/>
  <c r="AA52" i="11"/>
  <c r="AA53" i="11"/>
  <c r="AA54" i="11"/>
  <c r="AA15" i="11"/>
  <c r="Z15" i="11"/>
  <c r="Y15" i="11"/>
  <c r="X15" i="11"/>
  <c r="V15" i="11"/>
  <c r="U15" i="11"/>
  <c r="U28" i="11"/>
  <c r="U27" i="11"/>
  <c r="U26" i="11"/>
  <c r="U22" i="11"/>
  <c r="U21" i="11"/>
  <c r="U18" i="11"/>
  <c r="U16" i="11"/>
  <c r="V28" i="11"/>
  <c r="V26" i="11"/>
  <c r="V25" i="11"/>
  <c r="V23" i="11"/>
  <c r="V22" i="11"/>
  <c r="V21" i="11"/>
  <c r="V19" i="11"/>
  <c r="V16" i="11"/>
  <c r="Y31" i="7"/>
  <c r="Y32" i="7"/>
  <c r="Y33" i="7"/>
  <c r="Y34" i="7"/>
  <c r="Y35" i="7"/>
  <c r="Y36" i="7"/>
  <c r="Y37" i="7"/>
  <c r="Y38" i="7"/>
  <c r="Y39" i="7"/>
  <c r="Y41" i="7"/>
  <c r="Y42" i="7"/>
  <c r="Y44" i="7"/>
  <c r="Y45" i="7"/>
  <c r="Y46" i="7"/>
  <c r="Y47" i="7"/>
  <c r="Y48" i="7"/>
  <c r="Y49" i="7"/>
  <c r="Y50" i="7"/>
  <c r="Y51" i="7"/>
  <c r="AA51" i="7"/>
  <c r="Y29" i="7"/>
  <c r="AA25" i="7"/>
  <c r="AA24" i="7"/>
  <c r="AA23" i="7"/>
  <c r="AA22" i="7"/>
  <c r="AA12" i="7"/>
  <c r="Y12" i="7"/>
  <c r="W27" i="7"/>
  <c r="W28" i="7"/>
  <c r="W30" i="7"/>
  <c r="W40" i="7"/>
  <c r="W43" i="7"/>
  <c r="X21" i="7"/>
  <c r="X22" i="7"/>
  <c r="X23" i="7"/>
  <c r="X24" i="7"/>
  <c r="X25" i="7"/>
  <c r="X26" i="7"/>
  <c r="X14" i="7"/>
  <c r="X15" i="7"/>
  <c r="X16" i="7"/>
  <c r="X17" i="7"/>
  <c r="X18" i="7"/>
  <c r="X19" i="7"/>
  <c r="X20" i="7"/>
  <c r="X13" i="7"/>
  <c r="X12" i="7"/>
  <c r="W12" i="7"/>
  <c r="V12" i="7"/>
  <c r="V50" i="7"/>
  <c r="V32" i="7"/>
  <c r="V37" i="7"/>
  <c r="V38" i="7"/>
  <c r="V33" i="7"/>
  <c r="V46" i="7"/>
  <c r="V35" i="7"/>
  <c r="V45" i="7"/>
  <c r="V44" i="7"/>
  <c r="V48" i="7"/>
  <c r="V49" i="7"/>
  <c r="V39" i="7"/>
  <c r="U29" i="7"/>
  <c r="V41" i="7"/>
  <c r="V42" i="7"/>
  <c r="V34" i="7"/>
  <c r="V31" i="7"/>
  <c r="U36" i="7"/>
  <c r="V43" i="7"/>
  <c r="U40" i="7"/>
  <c r="U28" i="7"/>
  <c r="U23" i="7"/>
  <c r="U19" i="7"/>
  <c r="U18" i="7"/>
  <c r="U13" i="7"/>
  <c r="U12" i="7" s="1"/>
  <c r="T12" i="7"/>
  <c r="V13" i="7"/>
  <c r="U25" i="7"/>
  <c r="V25" i="7"/>
  <c r="U24" i="7"/>
  <c r="V23" i="7" l="1"/>
  <c r="V22" i="7"/>
  <c r="V20" i="7"/>
  <c r="V18" i="7"/>
  <c r="U15" i="7"/>
  <c r="V19" i="7"/>
  <c r="V16" i="7"/>
  <c r="R13" i="6" l="1"/>
  <c r="R14" i="6"/>
  <c r="R18" i="6"/>
  <c r="R29" i="6"/>
  <c r="R31" i="6"/>
  <c r="R37" i="6"/>
  <c r="R39" i="6"/>
  <c r="R40" i="6"/>
  <c r="R41" i="6"/>
  <c r="R42" i="6"/>
  <c r="R44" i="6"/>
  <c r="R45" i="6"/>
  <c r="R46" i="6"/>
  <c r="R47" i="6"/>
  <c r="R48" i="6"/>
  <c r="R49" i="6"/>
  <c r="R50" i="6"/>
  <c r="R51" i="6"/>
  <c r="R54" i="6"/>
  <c r="R12" i="6"/>
  <c r="O18" i="6"/>
  <c r="E15" i="6"/>
  <c r="J42" i="6"/>
  <c r="J50" i="6"/>
  <c r="O13" i="6"/>
  <c r="O14" i="6"/>
  <c r="O15" i="6"/>
  <c r="O29" i="6"/>
  <c r="O31" i="6"/>
  <c r="O37" i="6"/>
  <c r="O39" i="6"/>
  <c r="O40" i="6"/>
  <c r="O41" i="6"/>
  <c r="O42" i="6"/>
  <c r="O44" i="6"/>
  <c r="O45" i="6"/>
  <c r="O46" i="6"/>
  <c r="O47" i="6"/>
  <c r="O48" i="6"/>
  <c r="O49" i="6"/>
  <c r="O50" i="6"/>
  <c r="O51" i="6"/>
  <c r="O54" i="6"/>
  <c r="O12" i="6"/>
  <c r="H51" i="6"/>
  <c r="H48" i="6"/>
  <c r="H45" i="6"/>
  <c r="H42" i="6"/>
  <c r="H41" i="6"/>
  <c r="H40" i="6"/>
  <c r="H37" i="6" s="1"/>
  <c r="H12" i="6" s="1"/>
  <c r="H39" i="6"/>
  <c r="H14" i="6"/>
  <c r="H13" i="6"/>
  <c r="E12" i="6"/>
  <c r="E13" i="6"/>
  <c r="E14" i="6"/>
  <c r="E37" i="6"/>
  <c r="E40" i="6"/>
  <c r="E39" i="6"/>
  <c r="E41" i="6"/>
  <c r="E51" i="6"/>
  <c r="E48" i="6"/>
  <c r="E45" i="6"/>
  <c r="E42" i="6"/>
  <c r="I50" i="4"/>
  <c r="E34" i="1"/>
  <c r="H35" i="1"/>
  <c r="H37" i="1"/>
  <c r="G37" i="1"/>
  <c r="E75" i="3" l="1"/>
  <c r="E76" i="3"/>
  <c r="E77" i="3"/>
  <c r="I75" i="3"/>
  <c r="I76" i="3"/>
  <c r="I77" i="3"/>
  <c r="J12" i="7"/>
  <c r="I12" i="7"/>
  <c r="H12" i="7"/>
  <c r="G12" i="7"/>
  <c r="F12" i="7"/>
  <c r="D12" i="7"/>
  <c r="G15" i="11"/>
  <c r="F15" i="11"/>
  <c r="D31" i="11"/>
  <c r="D15" i="11" s="1"/>
  <c r="H15" i="11"/>
  <c r="F40" i="11"/>
  <c r="Q17" i="16" l="1"/>
  <c r="S17" i="16"/>
  <c r="AE17" i="16" s="1"/>
  <c r="D26" i="16"/>
  <c r="C26" i="16" s="1"/>
  <c r="D27" i="16"/>
  <c r="C27" i="16" s="1"/>
  <c r="D34" i="16"/>
  <c r="C34" i="16" s="1"/>
  <c r="D35" i="16"/>
  <c r="C35" i="16" s="1"/>
  <c r="D36" i="16"/>
  <c r="C36" i="16" s="1"/>
  <c r="C37" i="16"/>
  <c r="E17" i="16"/>
  <c r="D17" i="16"/>
  <c r="C17" i="16"/>
  <c r="C16" i="16" s="1"/>
  <c r="D16" i="16"/>
  <c r="J17" i="16"/>
  <c r="N16" i="16"/>
  <c r="K16" i="16"/>
  <c r="N17" i="16"/>
  <c r="M17" i="16" s="1"/>
  <c r="M16" i="16" s="1"/>
  <c r="M23" i="16"/>
  <c r="D23" i="16" s="1"/>
  <c r="C23" i="16" s="1"/>
  <c r="M28" i="16"/>
  <c r="D28" i="16" s="1"/>
  <c r="C28" i="16" s="1"/>
  <c r="M25" i="16"/>
  <c r="D25" i="16" s="1"/>
  <c r="C25" i="16" s="1"/>
  <c r="M35" i="16"/>
  <c r="M27" i="16"/>
  <c r="M34" i="16"/>
  <c r="M33" i="16"/>
  <c r="D33" i="16" s="1"/>
  <c r="C33" i="16" s="1"/>
  <c r="M37" i="16"/>
  <c r="M44" i="5" l="1"/>
  <c r="M43" i="5"/>
  <c r="M42" i="5"/>
  <c r="M41" i="5"/>
  <c r="M40" i="5"/>
  <c r="M38" i="5"/>
  <c r="M37" i="5"/>
  <c r="L25" i="5"/>
  <c r="L27" i="5"/>
  <c r="L18" i="5"/>
  <c r="E35" i="1"/>
  <c r="E32" i="1"/>
  <c r="E31" i="1" s="1"/>
  <c r="E26" i="1"/>
  <c r="E25" i="1"/>
  <c r="E24" i="1"/>
  <c r="E15" i="1"/>
  <c r="E11" i="1"/>
  <c r="E23" i="1" l="1"/>
  <c r="I23" i="3"/>
  <c r="I58" i="3"/>
  <c r="I20" i="3"/>
  <c r="I24" i="3"/>
  <c r="I31" i="3"/>
  <c r="I32" i="3"/>
  <c r="I34" i="3"/>
  <c r="I37" i="3"/>
  <c r="I39" i="3"/>
  <c r="I40" i="3"/>
  <c r="I41" i="3"/>
  <c r="I42" i="3"/>
  <c r="I46" i="3"/>
  <c r="I48" i="3"/>
  <c r="M18" i="5"/>
  <c r="M25" i="5"/>
  <c r="L12" i="5"/>
  <c r="L16" i="5"/>
  <c r="L17" i="5"/>
  <c r="L19" i="5"/>
  <c r="L20" i="5"/>
  <c r="L21" i="5"/>
  <c r="L22" i="5"/>
  <c r="L23" i="5"/>
  <c r="L24" i="5"/>
  <c r="L26" i="5"/>
  <c r="L28" i="5"/>
  <c r="L29" i="5"/>
  <c r="L30" i="5"/>
  <c r="L32" i="5"/>
  <c r="L33" i="5"/>
  <c r="L35" i="5"/>
  <c r="L36" i="5"/>
  <c r="L37" i="5"/>
  <c r="L38" i="5"/>
  <c r="L39" i="5"/>
  <c r="L40" i="5"/>
  <c r="L41" i="5"/>
  <c r="L42" i="5"/>
  <c r="L43" i="5"/>
  <c r="L44" i="5"/>
  <c r="L45" i="5"/>
  <c r="L46" i="5"/>
  <c r="L47" i="5"/>
  <c r="L48" i="5"/>
  <c r="L49" i="5"/>
  <c r="L50" i="5"/>
  <c r="G35" i="1" l="1"/>
  <c r="G34" i="1"/>
  <c r="G33" i="1"/>
  <c r="G32" i="1"/>
  <c r="G18" i="1"/>
  <c r="G16" i="1"/>
  <c r="G13" i="1"/>
  <c r="G12" i="1" s="1"/>
  <c r="H15" i="1"/>
  <c r="G51" i="4"/>
  <c r="G45" i="4"/>
  <c r="G15" i="5"/>
  <c r="G14" i="5" s="1"/>
  <c r="G15" i="1" l="1"/>
  <c r="G11" i="1"/>
  <c r="M14" i="5"/>
  <c r="L14" i="5"/>
  <c r="G13" i="5"/>
  <c r="L15" i="5"/>
  <c r="M15" i="5"/>
  <c r="K50" i="4"/>
  <c r="H34" i="1"/>
  <c r="H33" i="1"/>
  <c r="H26" i="1"/>
  <c r="H25" i="1"/>
  <c r="H18" i="1"/>
  <c r="H16" i="1"/>
  <c r="H11" i="1"/>
  <c r="F31" i="1"/>
  <c r="F26" i="1"/>
  <c r="K47" i="4"/>
  <c r="K44" i="4"/>
  <c r="K43" i="4"/>
  <c r="K20" i="4"/>
  <c r="G42" i="4"/>
  <c r="F24" i="1" l="1"/>
  <c r="F23" i="1" s="1"/>
  <c r="G26" i="1"/>
  <c r="G24" i="1" s="1"/>
  <c r="G11" i="5"/>
  <c r="K42" i="4"/>
  <c r="G48" i="4"/>
  <c r="K48" i="4" s="1"/>
  <c r="K49" i="4"/>
  <c r="G41" i="4" l="1"/>
  <c r="G40" i="4" s="1"/>
  <c r="K41" i="4"/>
  <c r="K40" i="4"/>
  <c r="G17" i="4"/>
  <c r="J58" i="3"/>
  <c r="J75" i="3"/>
  <c r="J76" i="3"/>
  <c r="J77" i="3"/>
  <c r="J13" i="3"/>
  <c r="J12" i="3"/>
  <c r="J11" i="3"/>
  <c r="E30" i="3"/>
  <c r="I30" i="3" s="1"/>
  <c r="E22" i="3"/>
  <c r="I22" i="3" s="1"/>
  <c r="E14" i="3"/>
  <c r="I14" i="3" s="1"/>
  <c r="G16" i="4" l="1"/>
  <c r="K17" i="4"/>
  <c r="H32" i="1"/>
  <c r="G31" i="1"/>
  <c r="E13" i="3"/>
  <c r="I13" i="3" s="1"/>
  <c r="G15" i="4" l="1"/>
  <c r="G14" i="4" s="1"/>
  <c r="K16" i="4"/>
  <c r="H31" i="1"/>
  <c r="H24" i="1"/>
  <c r="E12" i="3"/>
  <c r="I12" i="3" s="1"/>
  <c r="H23" i="1" l="1"/>
  <c r="E11" i="3"/>
  <c r="I11" i="3" s="1"/>
  <c r="N12" i="7" l="1"/>
  <c r="K12" i="7"/>
  <c r="N18" i="7"/>
  <c r="K18" i="7"/>
  <c r="M13" i="6"/>
  <c r="J13" i="6"/>
  <c r="M29" i="6"/>
  <c r="J29" i="6"/>
  <c r="M31" i="6"/>
  <c r="J31" i="6"/>
  <c r="J31" i="5"/>
  <c r="J34" i="5"/>
  <c r="L34" i="5" l="1"/>
  <c r="M34" i="5"/>
  <c r="M31" i="5"/>
  <c r="L31" i="5"/>
  <c r="L13" i="5"/>
  <c r="M13" i="5"/>
  <c r="L11" i="5"/>
  <c r="M11" i="5"/>
  <c r="K14" i="4"/>
  <c r="K15" i="4"/>
  <c r="I31" i="4"/>
  <c r="K31" i="4" s="1"/>
  <c r="I33" i="4"/>
  <c r="K33" i="4" s="1"/>
  <c r="G50" i="1"/>
  <c r="F50" i="1"/>
  <c r="I15" i="11" l="1"/>
  <c r="I21" i="11"/>
  <c r="O15" i="11"/>
  <c r="N15" i="11"/>
  <c r="O21" i="11"/>
  <c r="N2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K17" authorId="0" shapeId="0" xr:uid="{00000000-0006-0000-0100-000001000000}">
      <text>
        <r>
          <rPr>
            <b/>
            <sz val="9"/>
            <color indexed="81"/>
            <rFont val="Segoe UI"/>
            <family val="2"/>
          </rPr>
          <t>Admin:</t>
        </r>
        <r>
          <rPr>
            <sz val="9"/>
            <color indexed="81"/>
            <rFont val="Segoe UI"/>
            <family val="2"/>
          </rPr>
          <t xml:space="preserve">
18.000đ ko nhập</t>
        </r>
      </text>
    </comment>
    <comment ref="N17" authorId="0" shapeId="0" xr:uid="{00000000-0006-0000-0100-000002000000}">
      <text>
        <r>
          <rPr>
            <b/>
            <sz val="9"/>
            <color indexed="81"/>
            <rFont val="Segoe UI"/>
            <family val="2"/>
          </rPr>
          <t>Admin:</t>
        </r>
        <r>
          <rPr>
            <sz val="9"/>
            <color indexed="81"/>
            <rFont val="Segoe UI"/>
            <family val="2"/>
          </rPr>
          <t xml:space="preserve">
31.033.916đ ko nhập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H28" authorId="0" shapeId="0" xr:uid="{00000000-0006-0000-0300-000001000000}">
      <text>
        <r>
          <rPr>
            <b/>
            <sz val="9"/>
            <color indexed="81"/>
            <rFont val="Segoe UI"/>
            <family val="2"/>
          </rPr>
          <t>Admin:</t>
        </r>
        <r>
          <rPr>
            <sz val="9"/>
            <color indexed="81"/>
            <rFont val="Segoe UI"/>
            <family val="2"/>
          </rPr>
          <t xml:space="preserve">
Có 165.000.000</t>
        </r>
      </text>
    </comment>
  </commentList>
</comments>
</file>

<file path=xl/sharedStrings.xml><?xml version="1.0" encoding="utf-8"?>
<sst xmlns="http://schemas.openxmlformats.org/spreadsheetml/2006/main" count="1688" uniqueCount="692">
  <si>
    <r>
      <rPr>
        <sz val="10"/>
        <color rgb="FF000000"/>
        <rFont val="Times New Roman"/>
        <family val="1"/>
      </rPr>
      <t xml:space="preserve">Đơn vị tính: </t>
    </r>
    <r>
      <rPr>
        <sz val="10"/>
        <color rgb="FF000000"/>
        <rFont val="Times New Roman"/>
        <family val="1"/>
      </rPr>
      <t xml:space="preserve"> Đồng</t>
    </r>
  </si>
  <si>
    <t/>
  </si>
  <si>
    <t>So Sánh</t>
  </si>
  <si>
    <t>STT</t>
  </si>
  <si>
    <t>Nội dung (1)</t>
  </si>
  <si>
    <t>Dự toán</t>
  </si>
  <si>
    <t>Quyết toán</t>
  </si>
  <si>
    <t>Tuyệt đối</t>
  </si>
  <si>
    <t>Tương đối (%)</t>
  </si>
  <si>
    <t>A</t>
  </si>
  <si>
    <t>B</t>
  </si>
  <si>
    <t>1</t>
  </si>
  <si>
    <t>2</t>
  </si>
  <si>
    <t>3=2-1</t>
  </si>
  <si>
    <t>4=2/1</t>
  </si>
  <si>
    <t>TỔNG NGUỒN THU NSĐP</t>
  </si>
  <si>
    <t>I</t>
  </si>
  <si>
    <t>Thu NSĐP được hưởng theo phân cấp</t>
  </si>
  <si>
    <t>Các khoản thu NSĐP hưởng 100%</t>
  </si>
  <si>
    <t>Thu NSĐP hưởng từ các khoản thu phân chia</t>
  </si>
  <si>
    <t>II</t>
  </si>
  <si>
    <t>Thu bổ sung từ ngân sách cấp trên</t>
  </si>
  <si>
    <t>-</t>
  </si>
  <si>
    <t>Thu bổ sung cân đối ngân sách</t>
  </si>
  <si>
    <t>Thu TC bổ sung thực hiện cải cách tiền lương</t>
  </si>
  <si>
    <t>Thu bổ sung có mục tiêu</t>
  </si>
  <si>
    <t>III</t>
  </si>
  <si>
    <t>Thu từ các khoản cho vay của nhà nước và thu từ quỹ dự trữ tài chính</t>
  </si>
  <si>
    <t>IV</t>
  </si>
  <si>
    <t>Thu kết dư</t>
  </si>
  <si>
    <t>V</t>
  </si>
  <si>
    <t>Thu chuyển nguồn từ năm trước chuyển sang</t>
  </si>
  <si>
    <t>VI</t>
  </si>
  <si>
    <t>Các khoản huy động, đóng góp</t>
  </si>
  <si>
    <t>TỔNG CHI NSĐP</t>
  </si>
  <si>
    <t xml:space="preserve">Tổng chi cân đối NSĐP </t>
  </si>
  <si>
    <t>Chi đầu tư phát triển</t>
  </si>
  <si>
    <t>Chi thường xuyên</t>
  </si>
  <si>
    <t>3</t>
  </si>
  <si>
    <t>Chi trả nợ lãi các khoản do chính quyền địa phương vay</t>
  </si>
  <si>
    <t>4</t>
  </si>
  <si>
    <t>Chi bổ sung quỹ dự trữ tài chính</t>
  </si>
  <si>
    <t>5</t>
  </si>
  <si>
    <t>Chi tạo nguồn, điều chỉnh tiền lương</t>
  </si>
  <si>
    <t>6</t>
  </si>
  <si>
    <t>Dự phòng ngân sách</t>
  </si>
  <si>
    <t>Chi các chương trình mục tiêu</t>
  </si>
  <si>
    <t>Chi các chương trình mục tiêu quốc gia</t>
  </si>
  <si>
    <t>- Xây dựng cơ bản</t>
  </si>
  <si>
    <t>- Thường xuyên</t>
  </si>
  <si>
    <t>Chi các chương trình mục tiêu, nhiệm vụ</t>
  </si>
  <si>
    <t>Chi chuyển nguồn năm sau</t>
  </si>
  <si>
    <t>Chi nộp ngân sách cấp trên</t>
  </si>
  <si>
    <t>Chi bổ sung cho ngân sách cấp dưới</t>
  </si>
  <si>
    <t>VIII</t>
  </si>
  <si>
    <t>Các nhiệm vụ chi khác</t>
  </si>
  <si>
    <t>C</t>
  </si>
  <si>
    <t>BỘI CHI NSĐP/BỘI THU NSĐP/KẾT DƯ NSĐP</t>
  </si>
  <si>
    <t>D</t>
  </si>
  <si>
    <t>CHI TRẢ NỢ GỐC CỦA NSĐP</t>
  </si>
  <si>
    <t>Từ nguồn vay để trả nợ gốc</t>
  </si>
  <si>
    <t>Từ nguồn bội thu, tăng thu, tiết kiệm chi, kết dư ngân sách cấp tỉnh</t>
  </si>
  <si>
    <t>E</t>
  </si>
  <si>
    <t>TỔNG MỨC VAY CỦA NSĐP</t>
  </si>
  <si>
    <t>Vay để bù đắp bội chi</t>
  </si>
  <si>
    <t>Vay để trả nợ gốc</t>
  </si>
  <si>
    <t>G</t>
  </si>
  <si>
    <t>TỔNG MỨC DƯ NỢ VAY CUỐI NĂM CỦA NSĐP</t>
  </si>
  <si>
    <t>H</t>
  </si>
  <si>
    <t>KẾT DƯ NGÂN SÁCH ĐỊA PHƯƠNG</t>
  </si>
  <si>
    <t>NỘI DUNG</t>
  </si>
  <si>
    <t>So sánh (%)</t>
  </si>
  <si>
    <t>3=2/1</t>
  </si>
  <si>
    <t>Bổ sung có mục tiêu</t>
  </si>
  <si>
    <t>So sánh(%)</t>
  </si>
  <si>
    <t>NSNN</t>
  </si>
  <si>
    <t>NSĐP</t>
  </si>
  <si>
    <t>NS XÃ</t>
  </si>
  <si>
    <t>5=3/1</t>
  </si>
  <si>
    <t>6=4/2</t>
  </si>
  <si>
    <t>TỔNG NGUỒN THU NSNN(A+B+C+D+E)</t>
  </si>
  <si>
    <t>TỔNG THU CÂN ĐỐI NSNN</t>
  </si>
  <si>
    <t xml:space="preserve">Thu nội địa </t>
  </si>
  <si>
    <t>Thu từ khu vực DNNN do TW quản lý</t>
  </si>
  <si>
    <t xml:space="preserve">Thuế giá trị gia tăng </t>
  </si>
  <si>
    <t>Tr.đó: Từ hoạt động thăm dò và khai thác dầu, khí (gồm cả thuế giá trị gia tăng thu đối với dầu, khí khai thác theo hiệp định, hợp đồng thăm dò, khai thác dầu, khí bán ra trong nước)</t>
  </si>
  <si>
    <t xml:space="preserve">Thuế thu nhập doanh nghiệp </t>
  </si>
  <si>
    <t xml:space="preserve">Thuế tiêu thụ đặc biệt  </t>
  </si>
  <si>
    <t>Tr.đó: Thuế tiêu thụ đặc biệt hàng nhập khẩu bán ra trong nước</t>
  </si>
  <si>
    <t>Thuế tài nguyên</t>
  </si>
  <si>
    <t>Tr.đó:  - Tài nguyên dầu, khí (không bao gồm thuế tài nguyên khai thác dầu, khí theo hiệp định, hợp đồng)</t>
  </si>
  <si>
    <t>Thu từ khu vực DNNN do địa phương quản lý</t>
  </si>
  <si>
    <t>Thuế tiêu thụ đặc biệt</t>
  </si>
  <si>
    <t xml:space="preserve"> Thuế môn bài</t>
  </si>
  <si>
    <t>Thu khác</t>
  </si>
  <si>
    <t>Thu từ khu vực doanh nghiệp có vốn đầu tư nước ngoài</t>
  </si>
  <si>
    <t>Thu từ khu vực kinh tế ngoài quốc doanh</t>
  </si>
  <si>
    <t>Thuế giá trị gia tăng</t>
  </si>
  <si>
    <t>Thuế thu nhập doanh nghiệp</t>
  </si>
  <si>
    <t>Thuế tiêu thụ đặc biệt </t>
  </si>
  <si>
    <t>Thuế môn bài</t>
  </si>
  <si>
    <t>Thuế thu nhập cá nhân</t>
  </si>
  <si>
    <t>Thuế bảo vệ môi trường</t>
  </si>
  <si>
    <t>7</t>
  </si>
  <si>
    <t>Lệ phí trước bạ</t>
  </si>
  <si>
    <t>8</t>
  </si>
  <si>
    <t>Phí, lệ phí</t>
  </si>
  <si>
    <t>Phí, lệ phí TW</t>
  </si>
  <si>
    <t xml:space="preserve"> Phí, lệ phí tỉnh</t>
  </si>
  <si>
    <t>Phí, lệ phí huyện</t>
  </si>
  <si>
    <t xml:space="preserve"> Phí, lệ phí xã, phường</t>
  </si>
  <si>
    <t>9</t>
  </si>
  <si>
    <t>Thuế sử dụng đất nông nghiệp</t>
  </si>
  <si>
    <t>10</t>
  </si>
  <si>
    <t>Thuế sử dụng đất phi nông nghiệp</t>
  </si>
  <si>
    <t>11</t>
  </si>
  <si>
    <t>Tiền cho thuê đất, thuê mặt nước</t>
  </si>
  <si>
    <t>12</t>
  </si>
  <si>
    <t>Tiền sử dụng đất</t>
  </si>
  <si>
    <t>13</t>
  </si>
  <si>
    <t>Tiền cho thuê và bán nhà thuộc sở hữu nhà nước</t>
  </si>
  <si>
    <t>14</t>
  </si>
  <si>
    <t>Thu từ hoạt động xổ số kiến thiết</t>
  </si>
  <si>
    <t xml:space="preserve">Thu từ thu nhập sau thuế </t>
  </si>
  <si>
    <t>15</t>
  </si>
  <si>
    <t>Thu tiền cấp quyền khai thác khoáng sản, vùng trời, vùng biển</t>
  </si>
  <si>
    <t>16</t>
  </si>
  <si>
    <t>Thu khác ngân sách</t>
  </si>
  <si>
    <t>17</t>
  </si>
  <si>
    <t xml:space="preserve">Thu từ quỹ đất công ích và thu hoa lợi công sản khác </t>
  </si>
  <si>
    <t>18</t>
  </si>
  <si>
    <t xml:space="preserve">Thu hồi vốn, thu cổ tức </t>
  </si>
  <si>
    <t>19</t>
  </si>
  <si>
    <t>Lợi nhuận được chia của Nhà nước và lợi nhuận sau thuế còn lại sau khi trích lập các quỹ của doanh nghiệp nhà nước</t>
  </si>
  <si>
    <t>Thu về dầu thô</t>
  </si>
  <si>
    <t>Thu cân đối từ hoạt động xuất nhập khẩu</t>
  </si>
  <si>
    <t>Thuế xuất khẩu</t>
  </si>
  <si>
    <t>Thuế nhập khẩu</t>
  </si>
  <si>
    <t>Thuế tiêu thụ đặc biệt hàng nhập khẩu</t>
  </si>
  <si>
    <t>Thuế giá trị gia tăng hàng nhập khẩu</t>
  </si>
  <si>
    <t>Thuế bổ sung đối với hàng hoá nhập khẩu vào Việt Nam</t>
  </si>
  <si>
    <t>Thuế bảo vệ môi trường hàng nhập khẩu</t>
  </si>
  <si>
    <t>Hoàn thuế GTGT</t>
  </si>
  <si>
    <t>Thu Viện trợ</t>
  </si>
  <si>
    <t>Các khoản nhân dân đóng góp</t>
  </si>
  <si>
    <t>THU HỒI TỪ QUỸ DỰ TRỮ TÀI CHÍNH</t>
  </si>
  <si>
    <t>THU CHUYỂN GIAO NGÂN SÁCH</t>
  </si>
  <si>
    <t>THU KẾT DƯ NGÂN SÁCH</t>
  </si>
  <si>
    <t>THU CHUYỂN NGUỒN TỪ NĂM TRƯỚC CHUYỂN SANG</t>
  </si>
  <si>
    <r>
      <rPr>
        <b/>
        <sz val="10"/>
        <color rgb="FF000000"/>
        <rFont val="Times New Roman"/>
        <family val="1"/>
      </rPr>
      <t xml:space="preserve">CỘNG HÒA XÃ HỘI CHỦ NGHĨA VIỆT NAM
</t>
    </r>
    <r>
      <rPr>
        <b/>
        <sz val="10"/>
        <color rgb="FF000000"/>
        <rFont val="Times New Roman"/>
        <family val="1"/>
      </rPr>
      <t xml:space="preserve">Độc lập - Tự do - Hạnh phúc
</t>
    </r>
  </si>
  <si>
    <t>NỘI DUNG (1)</t>
  </si>
  <si>
    <t>Ghi chú</t>
  </si>
  <si>
    <t>TỔNG CHI NGÂN SÁCH ĐỊA PHƯƠNG (không tính chi trả nợ gốc tiền vay)</t>
  </si>
  <si>
    <t>CHI CÂN ĐỐI NSĐP</t>
  </si>
  <si>
    <t>Chi đầu tư cho các dự án</t>
  </si>
  <si>
    <t>Trong đó: Chia theo lĩnh vực</t>
  </si>
  <si>
    <t>Chi giáo dục - đào tạo và dạy nghề</t>
  </si>
  <si>
    <t>Chi các hoạt động kinh tế</t>
  </si>
  <si>
    <t>Chi hoạt động của các cơ quan quản lý nhà nước, Đảng, đoàn thể</t>
  </si>
  <si>
    <t>Chi văn hoá thông tin</t>
  </si>
  <si>
    <t>Chi bảo đảm xã hội</t>
  </si>
  <si>
    <t>Chi cho ngân hàng chính sách xã hội</t>
  </si>
  <si>
    <t>Trong đó: Chia theo nguồn vốn</t>
  </si>
  <si>
    <t>Chi đầu tư từ nguồn thu tiền sử dụng đất</t>
  </si>
  <si>
    <t xml:space="preserve"> Trong đó: chi cho Ngân hàng chính sách xã hội V/v  KP đáp ứng nhu cầu vốn vay cho người nghèo và các đối tượng chính sách trên địa bàn thị xã</t>
  </si>
  <si>
    <t>Chi đầu tư từ nguồn thu xổ số kiến thiết</t>
  </si>
  <si>
    <t>Chi từ nguồn vốn tập trung ngân sách</t>
  </si>
  <si>
    <t>Chi đầu tư phát triển khác</t>
  </si>
  <si>
    <t>Trong đó:</t>
  </si>
  <si>
    <t>Chi khoa học và công nghệ</t>
  </si>
  <si>
    <t>Dự phòng</t>
  </si>
  <si>
    <t>CHI CÁC CHƯƠNG TRÌNH MỤC TIÊU</t>
  </si>
  <si>
    <t>Chương trình nông thôn mới</t>
  </si>
  <si>
    <t xml:space="preserve"> + Xây dựng cơ bản</t>
  </si>
  <si>
    <t xml:space="preserve"> +Thường xuyên</t>
  </si>
  <si>
    <t>Chương trình giảm nghèo bền vững</t>
  </si>
  <si>
    <t>Chương trình phát triển vùng DTTS</t>
  </si>
  <si>
    <t>Xây dựng cơ bản (chương trình mục tiêu ứng phó biến đổi khí hậu và tăng trưởng xanh)</t>
  </si>
  <si>
    <t>Thường xuyên</t>
  </si>
  <si>
    <t>CHI CHUYỂN NGUỒN SANG NĂM SAU</t>
  </si>
  <si>
    <t>CHI BỔ SUNG NS CẤP DƯỚI</t>
  </si>
  <si>
    <t>CHI NỘP NS CẤP TRÊN</t>
  </si>
  <si>
    <r>
      <t xml:space="preserve">
</t>
    </r>
    <r>
      <rPr>
        <sz val="10"/>
        <color rgb="FF000000"/>
        <rFont val="Times New Roman"/>
        <family val="1"/>
      </rPr>
      <t>KẾ TOÁN TRƯỞNG</t>
    </r>
  </si>
  <si>
    <r>
      <t xml:space="preserve">
</t>
    </r>
    <r>
      <rPr>
        <sz val="10"/>
        <color rgb="FF000000"/>
        <rFont val="Times New Roman"/>
        <family val="1"/>
      </rPr>
      <t>NGƯỜI LẬP</t>
    </r>
  </si>
  <si>
    <t>CHI CHUYỂN NGUỒN</t>
  </si>
  <si>
    <t>Chi tạo nguồn , điều chỉnh tiền lương</t>
  </si>
  <si>
    <t>Dự phòng NSNN</t>
  </si>
  <si>
    <t>Các khoản chi khác theo quy định của pháp luật</t>
  </si>
  <si>
    <t>Chi đảm bảo xã hội</t>
  </si>
  <si>
    <t>Chi bảo vệ môi trường</t>
  </si>
  <si>
    <t>Chi thể dục thể thao</t>
  </si>
  <si>
    <t>Chi sự nghiệp phát thanh, truyền hình, thông tấn</t>
  </si>
  <si>
    <t>Chi y tế, dân số và gia đình</t>
  </si>
  <si>
    <t>Chi khoa học, công nghệ</t>
  </si>
  <si>
    <t>Chi giáo dục, đào tạo và dạy nghề</t>
  </si>
  <si>
    <t>Chi an ninh và trật tự, an toàn xã hội</t>
  </si>
  <si>
    <t>Chi quốc phòng</t>
  </si>
  <si>
    <t>Chi thường xuyên theo lĩnh vực</t>
  </si>
  <si>
    <t>Chi đầu tư phát triển khác theo quy định của pháp luật</t>
  </si>
  <si>
    <t>Chi đầu tư và hỗ trợ vốn cho doanh nghiệp cung cấp sản phẩm, dịch vụ công ích do nhà nước đặt hàng; Các tổ chức kinh tế; Các tổ chức tài chính của trung ương và địa phương</t>
  </si>
  <si>
    <t>Chi các lĩnh vực khác theo quy định của pháp luật</t>
  </si>
  <si>
    <t>Chi phát thanh, truyền hình, thông tấn</t>
  </si>
  <si>
    <t>CHI NGÂN SÁCH CẤP TỈNH THEO LĨNH VỰC</t>
  </si>
  <si>
    <t>CHI BỔ SUNG CHO NGÂN SÁCH CẤP DƯỚI</t>
  </si>
  <si>
    <t>TỔNG CHI NGÂN SÁCH CẤP TỈNH (không tính chi bổ sung có mục tiêu cho NS cấp dưới và chi trả nợ gốc tiền vay</t>
  </si>
  <si>
    <t>Nội dung</t>
  </si>
  <si>
    <r>
      <rPr>
        <sz val="10"/>
        <color rgb="FF000000"/>
        <rFont val="Times New Roman"/>
        <family val="1"/>
      </rPr>
      <t xml:space="preserve">Đơn vị tính: </t>
    </r>
    <r>
      <rPr>
        <sz val="10"/>
        <color rgb="FF000000"/>
        <rFont val="Times New Roman"/>
        <family val="1"/>
      </rPr>
      <t xml:space="preserve"> Đồng</t>
    </r>
  </si>
  <si>
    <r>
      <rPr>
        <b/>
        <sz val="10"/>
        <color rgb="FF000000"/>
        <rFont val="Times New Roman"/>
        <family val="1"/>
      </rPr>
      <t xml:space="preserve">Biểu mẫu số 52
</t>
    </r>
    <r>
      <rPr>
        <sz val="10"/>
        <color rgb="FF000000"/>
        <rFont val="Times New Roman"/>
        <family val="1"/>
      </rPr>
      <t xml:space="preserve">NĐ số 31/2017/NĐ-CP
</t>
    </r>
    <r>
      <rPr>
        <sz val="10"/>
        <color rgb="FF000000"/>
        <rFont val="Times New Roman"/>
        <family val="1"/>
      </rPr>
      <t>Ngày 23/03/2017 của Chính Phủ</t>
    </r>
  </si>
  <si>
    <t>CHI NỘP NGÂN SÁCH CẤP TRÊN</t>
  </si>
  <si>
    <t>Chương trình giáo dục vùng núi, vùng dân tộc thiểu số, vùng khó khăn</t>
  </si>
  <si>
    <t>Chương trình ứng phó biến đổi khí hậu và tăng trưởng xanh</t>
  </si>
  <si>
    <t>Chương trình phát triển hệ thống trợ giúp xã hội</t>
  </si>
  <si>
    <t>Chương trình Công nghệ thông tin</t>
  </si>
  <si>
    <t>Chương trình Giáo dục nghề nghiệp-Việc làm và an toàn lao động</t>
  </si>
  <si>
    <t>Chương trình đảm bảo trật tự an toàn giao thông, phòng cháy, chữa cháy, phòng chống tội phạm và ma túy</t>
  </si>
  <si>
    <t>Chương trình mục tiêu phát triển văn hóa</t>
  </si>
  <si>
    <t xml:space="preserve">Chương trình tái cơ cấu kinh tế nông nghiệp và phòng chống giảm nhẹ thiên tai, ổn định đời sống dân cư </t>
  </si>
  <si>
    <t>Chương trình Y tế- Dân số</t>
  </si>
  <si>
    <t>Chương trình phát triển lâm nghiệp bền vững</t>
  </si>
  <si>
    <t xml:space="preserve">Chi thường xuyên </t>
  </si>
  <si>
    <t>Kè chống xâm nhập mặn, biến đổi khí hậu ven sông Vàm cỏ tây- thành phố Tân An</t>
  </si>
  <si>
    <t>Chi Đầu tư XDCB (chương trình mục tiêu ứng phó biến đổi khí hậu và tăng trưởng xanh)</t>
  </si>
  <si>
    <t>Chi Đầu tư XDCB</t>
  </si>
  <si>
    <t>Chương trình mục tiêu quốc gia phát triển vùng DTTS</t>
  </si>
  <si>
    <t>Chương trình mục tiêu quốc gia Xây dựng nông thôn mới giai đoạn 2016-2020</t>
  </si>
  <si>
    <t>-Thường xuyên</t>
  </si>
  <si>
    <t>-Xây dựng cơ bản</t>
  </si>
  <si>
    <t>Chi trả nợ  lãi các khoản do chính quyền địa phương vay</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</si>
  <si>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</si>
  <si>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từ nguồn thu xổ số kiến thiết</t>
  </si>
  <si>
    <t>- Chi từ nguồn vốn tập trung NS</t>
  </si>
  <si>
    <t>-Chi đầu tư từ nguồn thu tiền sử dụng đất</t>
  </si>
  <si>
    <t>Trong đó: chia theo nguồn vốn</t>
  </si>
  <si>
    <t>-Chi khoa học, công nghệ</t>
  </si>
  <si>
    <t>-Chi bảo đảm xã hội</t>
  </si>
  <si>
    <t>-Chi văn hoá thông tin</t>
  </si>
  <si>
    <t>-Chi hoạt động của các cơ quan quản lý nhà nước, Đảng, đoàn thể</t>
  </si>
  <si>
    <t>-Chi các hoạt động kinh tế</t>
  </si>
  <si>
    <t>-Chi giáo dục, đào tạo và dạy nghề</t>
  </si>
  <si>
    <t>Trong đó: chia theo lĩnh vực</t>
  </si>
  <si>
    <t>Đầu tư cho các DA theo các lĩnh vực</t>
  </si>
  <si>
    <t>CHI NGÂN SÁCH NHÀ NƯỚC</t>
  </si>
  <si>
    <t>TỔNG CHI NGÂN SÁCH ĐỊA PHƯƠNG</t>
  </si>
  <si>
    <t>9=6/3</t>
  </si>
  <si>
    <t>8=5/2</t>
  </si>
  <si>
    <t>7=4/1</t>
  </si>
  <si>
    <t>4=5+6</t>
  </si>
  <si>
    <t>1=2+3</t>
  </si>
  <si>
    <t>Ngân sách xã</t>
  </si>
  <si>
    <t>Ngân sách tỉnh</t>
  </si>
  <si>
    <t>Ngân sách địa phương</t>
  </si>
  <si>
    <t>Dự toán xã</t>
  </si>
  <si>
    <t>Dự toán  tỉnh</t>
  </si>
  <si>
    <t>Dự toán năm</t>
  </si>
  <si>
    <t>Bao gồm</t>
  </si>
  <si>
    <r>
      <rPr>
        <b/>
        <sz val="10"/>
        <color rgb="FF000000"/>
        <rFont val="Times New Roman"/>
        <family val="1"/>
      </rPr>
      <t xml:space="preserve">Biểu mẫu số 53
</t>
    </r>
    <r>
      <rPr>
        <sz val="10"/>
        <color rgb="FF000000"/>
        <rFont val="Times New Roman"/>
        <family val="1"/>
      </rPr>
      <t xml:space="preserve">NĐ số 31/2017/NĐ-CP
</t>
    </r>
    <r>
      <rPr>
        <sz val="10"/>
        <color rgb="FF000000"/>
        <rFont val="Times New Roman"/>
        <family val="1"/>
      </rPr>
      <t>Ngày 23/03/2017 của Chính Phủ</t>
    </r>
  </si>
  <si>
    <t xml:space="preserve"> - Cải tạo, nâng cấp đường từ Cầu qua nhà Văn hóa thôn Bản Nản và rải bê tông đường nội thôn Bản Nản, xã Ba Bể (tiếp đoạn Rải bê tông đường nội thôn Bản Nản, xã Khang Ninh)</t>
  </si>
  <si>
    <t>8174282</t>
  </si>
  <si>
    <t>B.38</t>
  </si>
  <si>
    <t xml:space="preserve"> - Đường nội thôn từ Hua Cầu qua thôn Nà Mằm, xã Ba Bể</t>
  </si>
  <si>
    <t>8174281</t>
  </si>
  <si>
    <t>B.37</t>
  </si>
  <si>
    <t xml:space="preserve"> - Bê tông đường nội thôn Nặm Dài, xã Nam Mẫu, huyện Ba Bể, tỉnh Bắc Kạn</t>
  </si>
  <si>
    <t>8159271</t>
  </si>
  <si>
    <t>B.36</t>
  </si>
  <si>
    <t xml:space="preserve"> - Thực hiện hỗ trợ nhà ở thuộc dự án 1 Chương trình MTQG phát triển kinh tế xã hộ vùng đồng bào DTTS&amp;MN giai đoạn 2021-2025 năm 2025</t>
  </si>
  <si>
    <t>8142331</t>
  </si>
  <si>
    <t>B.35</t>
  </si>
  <si>
    <t xml:space="preserve"> - Rải bê tông đường nội thôn Nà Niềng (Đoạn 2), xã Khang Ninh</t>
  </si>
  <si>
    <t>8142327</t>
  </si>
  <si>
    <t>B.34</t>
  </si>
  <si>
    <t xml:space="preserve"> - Rải bê tông đường Nà Cọ - Tắc Ký, xã Khang Ninh</t>
  </si>
  <si>
    <t>8138002</t>
  </si>
  <si>
    <t>B.33</t>
  </si>
  <si>
    <t xml:space="preserve"> - Rải bê tông đường nội thôn Củm Pán (Đoạn từ nhà ông Viện - Nà Pán), xã Khang Ninh</t>
  </si>
  <si>
    <t>8138001</t>
  </si>
  <si>
    <t>B.32</t>
  </si>
  <si>
    <t xml:space="preserve"> - Dự án bố trí dân cư vùng thiên tai cấp bách thôn Khuổi Luông, xã Khang Ninh, huyện Ba Bể</t>
  </si>
  <si>
    <t>8134274</t>
  </si>
  <si>
    <t>B.31</t>
  </si>
  <si>
    <t xml:space="preserve"> - Đường điện Khuổi Hao, xã Cao Thượng, huyện Ba Bể, tỉnh Bắc Kạn</t>
  </si>
  <si>
    <t>8132930</t>
  </si>
  <si>
    <t>B.30</t>
  </si>
  <si>
    <t xml:space="preserve"> - Đường điện Nà Sliến xã Cao Thượng, huyện Ba Bể, tỉnh Bắc Kạn</t>
  </si>
  <si>
    <t>8132929</t>
  </si>
  <si>
    <t>B.29</t>
  </si>
  <si>
    <t xml:space="preserve"> - Tạo mặt bằng để tổ chức các hoạt động du lịch tại khu vực tổ chức lễ hội Lồng tồng, xã Nam Mẫu, huyện Ba Bể</t>
  </si>
  <si>
    <t>8122920</t>
  </si>
  <si>
    <t>B.28</t>
  </si>
  <si>
    <t xml:space="preserve"> - Rải bê tông đường nội thôn Bản Nản, xã Khang Ninh</t>
  </si>
  <si>
    <t>8114010</t>
  </si>
  <si>
    <t>B.27</t>
  </si>
  <si>
    <t xml:space="preserve"> - Cầu dân sinh Cộc Mạ thôn Khuổi Tầu xã Cao Thượng, huyện Ba Bể</t>
  </si>
  <si>
    <t>8106722</t>
  </si>
  <si>
    <t>B.26</t>
  </si>
  <si>
    <t xml:space="preserve"> - Bê tông đường liên thôn Đán Mẩy-Nà Phại, xã Nam Mẫu, huyện Ba Bể, tỉnh Bắc Kạn. (Đoạn 2)</t>
  </si>
  <si>
    <t>8103930</t>
  </si>
  <si>
    <t>B.25</t>
  </si>
  <si>
    <t xml:space="preserve"> - Quy hoạch chung xây dựng xã cao Thượng, huyện Ba Bể, tỉnh Bắc Kạn giai đoạn 2021-2030</t>
  </si>
  <si>
    <t>8101392</t>
  </si>
  <si>
    <t>B.24</t>
  </si>
  <si>
    <t xml:space="preserve"> - Rải bê tông đường Nà Cọ - Slam Bắc, xã Khang Ninh</t>
  </si>
  <si>
    <t>8083497</t>
  </si>
  <si>
    <t>B.23</t>
  </si>
  <si>
    <t xml:space="preserve"> - Cải tạo, nâng cấp đường nội thôn Nà Hàn (Đoạn 2), xã Khang Ninh, huyện Ba Bể, tỉnh Bắc Kạn</t>
  </si>
  <si>
    <t>8083414</t>
  </si>
  <si>
    <t>B.22</t>
  </si>
  <si>
    <t xml:space="preserve"> - Hỗ trợ nhà ở thực hiện Chương trình MTQG xã Cao Thượng, huyện Ba Bể, tỉnh Bắc Kạn</t>
  </si>
  <si>
    <t>8043960</t>
  </si>
  <si>
    <t>B.21</t>
  </si>
  <si>
    <t xml:space="preserve"> - Xây dựng nhà văn hóa thôn Tọt Còn</t>
  </si>
  <si>
    <t>8031873</t>
  </si>
  <si>
    <t>B.20</t>
  </si>
  <si>
    <t xml:space="preserve"> - Rải bê tông đường Nà Sliến - Tọt Còn (Tiếp năm 2022)</t>
  </si>
  <si>
    <t>8024405</t>
  </si>
  <si>
    <t>B.19</t>
  </si>
  <si>
    <t xml:space="preserve"> - Đầu tư cơ sở hạ tầng thiết yếu trong khu du lịch Ba Bể, huyện Ba Bể, tỉnh Bắc Kạn</t>
  </si>
  <si>
    <t>8009601</t>
  </si>
  <si>
    <t>B.18</t>
  </si>
  <si>
    <t xml:space="preserve"> - Xây dựng 02 phòng học - Trường tiểu học xã Khang Ninh, huyện Ba Bể, tỉnh Bắc Kạn</t>
  </si>
  <si>
    <t>8003536</t>
  </si>
  <si>
    <t>B.17</t>
  </si>
  <si>
    <t xml:space="preserve"> - Cải tạo, sửa chữa các hạng mục điểm du lịch (giai đoạn 2), huyện Ba Bể, tỉnh Bắc Kạn</t>
  </si>
  <si>
    <t>7924952</t>
  </si>
  <si>
    <t>B.16</t>
  </si>
  <si>
    <t xml:space="preserve"> - Cải tạo, sửa chữa các hạng mục điểm du lịch (giai đoạn 1), huyện Ba Bể, tỉnh Bắc Kạn</t>
  </si>
  <si>
    <t>7911532</t>
  </si>
  <si>
    <t>B.15</t>
  </si>
  <si>
    <t xml:space="preserve"> - Trung tâm phục vụ hành chính công xã Ba Bể</t>
  </si>
  <si>
    <t>1152679</t>
  </si>
  <si>
    <t>B.14</t>
  </si>
  <si>
    <t xml:space="preserve"> - Phòng Kinh tế xã Ba Bể</t>
  </si>
  <si>
    <t>1152414</t>
  </si>
  <si>
    <t>B.13</t>
  </si>
  <si>
    <t xml:space="preserve"> - Phòng Văn hóa - Xã hội xã Ba Bể</t>
  </si>
  <si>
    <t>1152413</t>
  </si>
  <si>
    <t>B.12</t>
  </si>
  <si>
    <t xml:space="preserve"> - Văn phòng Hội đồng nhân dân và Ủy ban nhân dân xã Ba Bể</t>
  </si>
  <si>
    <t>1152369</t>
  </si>
  <si>
    <t>B.11</t>
  </si>
  <si>
    <t xml:space="preserve"> - Ủy ban Mặt trận Tổ quốc Việt Nam xã Ba Bể</t>
  </si>
  <si>
    <t>1152366</t>
  </si>
  <si>
    <t>B.10</t>
  </si>
  <si>
    <t xml:space="preserve"> - Văn phòng Đảng ủy xã Ba Bể</t>
  </si>
  <si>
    <t>1152359</t>
  </si>
  <si>
    <t>B.9</t>
  </si>
  <si>
    <t xml:space="preserve"> - Trường Phổ thông dân tộc bán trú Tiểu học Cao Thượng</t>
  </si>
  <si>
    <t>1103022</t>
  </si>
  <si>
    <t>B.8</t>
  </si>
  <si>
    <t xml:space="preserve"> - Trường Tiểu học Khang Ninh</t>
  </si>
  <si>
    <t>1103021</t>
  </si>
  <si>
    <t>B.7</t>
  </si>
  <si>
    <t xml:space="preserve"> - Trường tiểu học và trung học cơ sở Nam Mẫu</t>
  </si>
  <si>
    <t>1102999</t>
  </si>
  <si>
    <t>B.6</t>
  </si>
  <si>
    <t xml:space="preserve"> - Trường Phổ thông Dân tộc Bán trú THCS Cao Thượng</t>
  </si>
  <si>
    <t>1102825</t>
  </si>
  <si>
    <t>B.5</t>
  </si>
  <si>
    <t xml:space="preserve"> - Trường Trung học cơ sở Khang Ninh</t>
  </si>
  <si>
    <t>1102824</t>
  </si>
  <si>
    <t>B.4</t>
  </si>
  <si>
    <t xml:space="preserve"> - Trường Mầm non Nam Mẫu</t>
  </si>
  <si>
    <t>1102820</t>
  </si>
  <si>
    <t>B.3</t>
  </si>
  <si>
    <t xml:space="preserve"> - Trường mầm non Cao Thượng</t>
  </si>
  <si>
    <t>1102808</t>
  </si>
  <si>
    <t>B.2</t>
  </si>
  <si>
    <t xml:space="preserve"> - Trường Mầm Non Khang Ninh</t>
  </si>
  <si>
    <t>1102807</t>
  </si>
  <si>
    <t>B.1</t>
  </si>
  <si>
    <t>TỔNG CHI</t>
  </si>
  <si>
    <t>21</t>
  </si>
  <si>
    <t>20</t>
  </si>
  <si>
    <t>Chi đầu tư</t>
  </si>
  <si>
    <t>không kể CTMTQG</t>
  </si>
  <si>
    <t>nguồn</t>
  </si>
  <si>
    <t>Tổng số</t>
  </si>
  <si>
    <r>
      <rPr>
        <b/>
        <sz val="10"/>
        <color rgb="FF000000"/>
        <rFont val="Times New Roman"/>
        <family val="1"/>
      </rPr>
      <t xml:space="preserve">trữ
</t>
    </r>
    <r>
      <rPr>
        <b/>
        <sz val="10"/>
        <color rgb="FF000000"/>
        <rFont val="Times New Roman"/>
        <family val="1"/>
      </rPr>
      <t>tài chính</t>
    </r>
  </si>
  <si>
    <r>
      <rPr>
        <b/>
        <sz val="10"/>
        <color rgb="FF000000"/>
        <rFont val="Times New Roman"/>
        <family val="1"/>
      </rPr>
      <t xml:space="preserve">phí tiền
</t>
    </r>
    <r>
      <rPr>
        <b/>
        <sz val="10"/>
        <color rgb="FF000000"/>
        <rFont val="Times New Roman"/>
        <family val="1"/>
      </rPr>
      <t>vay</t>
    </r>
  </si>
  <si>
    <t>Chi trương trình MTQG</t>
  </si>
  <si>
    <r>
      <rPr>
        <b/>
        <sz val="10"/>
        <color rgb="FF000000"/>
        <rFont val="Times New Roman"/>
        <family val="1"/>
      </rPr>
      <t xml:space="preserve">Chi bs
</t>
    </r>
    <r>
      <rPr>
        <b/>
        <sz val="10"/>
        <color rgb="FF000000"/>
        <rFont val="Times New Roman"/>
        <family val="1"/>
      </rPr>
      <t>quỹ dự</t>
    </r>
  </si>
  <si>
    <t>Chi trả nợ lãi</t>
  </si>
  <si>
    <r>
      <rPr>
        <b/>
        <sz val="10"/>
        <color rgb="FF000000"/>
        <rFont val="Times New Roman"/>
        <family val="1"/>
      </rPr>
      <t xml:space="preserve">Chi 
</t>
    </r>
    <r>
      <rPr>
        <b/>
        <sz val="10"/>
        <color rgb="FF000000"/>
        <rFont val="Times New Roman"/>
        <family val="1"/>
      </rPr>
      <t>thường xuyên</t>
    </r>
  </si>
  <si>
    <t>Tên đơn vị</t>
  </si>
  <si>
    <t>Mã QHNS</t>
  </si>
  <si>
    <r>
      <rPr>
        <b/>
        <sz val="10"/>
        <color rgb="FF000000"/>
        <rFont val="Times New Roman"/>
        <family val="1"/>
      </rPr>
      <t xml:space="preserve">Biểu mẫu số 54
</t>
    </r>
    <r>
      <rPr>
        <sz val="10"/>
        <color rgb="FF000000"/>
        <rFont val="Times New Roman"/>
        <family val="1"/>
      </rPr>
      <t xml:space="preserve">NĐ số 31/2017/NĐ-CP
</t>
    </r>
    <r>
      <rPr>
        <sz val="10"/>
        <color rgb="FF000000"/>
        <rFont val="Times New Roman"/>
        <family val="1"/>
      </rPr>
      <t>Ngày 23/03/2017 của Chính Phủ</t>
    </r>
  </si>
  <si>
    <t>0</t>
  </si>
  <si>
    <t>8174282 - Cải tạo, nâng cấp đường từ Cầu qua nhà Văn hóa thôn Bản Nản và rải bê tông đường nội thôn Bản Nản, xã Ba Bể (tiếp đoạn Rải bê tông đường nội thôn Bản Nản, xã Khang Ninh)</t>
  </si>
  <si>
    <t>78.14</t>
  </si>
  <si>
    <t>8174281 - Đường nội thôn từ Hua Cầu qua thôn Nà Mằm, xã Ba Bể</t>
  </si>
  <si>
    <t>8159271 - Bê tông đường nội thôn Nặm Dài, xã Nam Mẫu, huyện Ba Bể, tỉnh Bắc Kạn</t>
  </si>
  <si>
    <t>50</t>
  </si>
  <si>
    <t>8142331 - Thực hiện hỗ trợ nhà ở thuộc dự án 1 Chương trình MTQG phát triển kinh tế xã hộ vùng đồng bào DTTS&amp;MN giai đoạn 2021-2025 năm 2025</t>
  </si>
  <si>
    <t>49.22</t>
  </si>
  <si>
    <t>8142327 - Rải bê tông đường nội thôn Nà Niềng (Đoạn 2), xã Khang Ninh</t>
  </si>
  <si>
    <t>49.71</t>
  </si>
  <si>
    <t>8138002 - Rải bê tông đường Nà Cọ - Tắc Ký, xã Khang Ninh</t>
  </si>
  <si>
    <t>35.12</t>
  </si>
  <si>
    <t>8138001 - Rải bê tông đường nội thôn Củm Pán (Đoạn từ nhà ông Viện - Nà Pán), xã Khang Ninh</t>
  </si>
  <si>
    <t>21.42</t>
  </si>
  <si>
    <t>8134274 - Dự án bố trí dân cư vùng thiên tai cấp bách thôn Khuổi Luông, xã Khang Ninh, huyện Ba Bể</t>
  </si>
  <si>
    <t>81.7</t>
  </si>
  <si>
    <t>8132930 - Đường điện Khuổi Hao, xã Cao Thượng, huyện Ba Bể, tỉnh Bắc Kạn</t>
  </si>
  <si>
    <t>80.96</t>
  </si>
  <si>
    <t>8132929 - Đường điện Nà Sliến xã Cao Thượng, huyện Ba Bể, tỉnh Bắc Kạn</t>
  </si>
  <si>
    <t>94.8</t>
  </si>
  <si>
    <t>8122920 - Tạo mặt bằng để tổ chức các hoạt động du lịch tại khu vực tổ chức lễ hội Lồng tồng, xã Nam Mẫu, huyện Ba Bể</t>
  </si>
  <si>
    <t>98.67</t>
  </si>
  <si>
    <t>8114010 - Rải bê tông đường nội thôn Bản Nản, xã Khang Ninh</t>
  </si>
  <si>
    <t>93.47</t>
  </si>
  <si>
    <t>8106722 - Cầu dân sinh Cộc Mạ thôn Khuổi Tầu xã Cao Thượng, huyện Ba Bể</t>
  </si>
  <si>
    <t>46.46</t>
  </si>
  <si>
    <t>8103930 - Bê tông đường liên thôn Đán Mẩy-Nà Phại, xã Nam Mẫu, huyện Ba Bể, tỉnh Bắc Kạn. (Đoạn 2)</t>
  </si>
  <si>
    <t>0.9</t>
  </si>
  <si>
    <t>8101392 - Quy hoạch chung xây dựng xã cao Thượng, huyện Ba Bể, tỉnh Bắc Kạn giai đoạn 2021-2030</t>
  </si>
  <si>
    <t>48.35</t>
  </si>
  <si>
    <t>8083497 - Rải bê tông đường Nà Cọ - Slam Bắc, xã Khang Ninh</t>
  </si>
  <si>
    <t>44.5</t>
  </si>
  <si>
    <t>8083414 - Cải tạo, nâng cấp đường nội thôn Nà Hàn (Đoạn 2), xã Khang Ninh, huyện Ba Bể, tỉnh Bắc Kạn</t>
  </si>
  <si>
    <t>41.3</t>
  </si>
  <si>
    <t>8043960 - Hỗ trợ nhà ở thực hiện Chương trình MTQG xã Cao Thượng, huyện Ba Bể, tỉnh Bắc Kạn</t>
  </si>
  <si>
    <t>8031873 - Xây dựng nhà văn hóa thôn Tọt Còn</t>
  </si>
  <si>
    <t>47.85</t>
  </si>
  <si>
    <t>8024405 - Rải bê tông đường Nà Sliến - Tọt Còn (Tiếp năm 2022)</t>
  </si>
  <si>
    <t>8009601 - Đầu tư cơ sở hạ tầng thiết yếu trong khu du lịch Ba Bể, huyện Ba Bể, tỉnh Bắc Kạn</t>
  </si>
  <si>
    <t>49.01</t>
  </si>
  <si>
    <t>8003536 - Xây dựng 02 phòng học - Trường tiểu học xã Khang Ninh, huyện Ba Bể, tỉnh Bắc Kạn</t>
  </si>
  <si>
    <t>7924952 - Cải tạo, sửa chữa các hạng mục điểm du lịch (giai đoạn 2), huyện Ba Bể, tỉnh Bắc Kạn</t>
  </si>
  <si>
    <t>7911532 - Cải tạo, sửa chữa các hạng mục điểm du lịch (giai đoạn 1), huyện Ba Bể, tỉnh Bắc Kạn</t>
  </si>
  <si>
    <t>63.5</t>
  </si>
  <si>
    <t>Chi</t>
  </si>
  <si>
    <t xml:space="preserve">Chi </t>
  </si>
  <si>
    <t>94.47</t>
  </si>
  <si>
    <t>40.79</t>
  </si>
  <si>
    <t>80.86</t>
  </si>
  <si>
    <t>78.22</t>
  </si>
  <si>
    <t>82.55</t>
  </si>
  <si>
    <t>100</t>
  </si>
  <si>
    <t>98.72</t>
  </si>
  <si>
    <t>95.7</t>
  </si>
  <si>
    <t>96.18</t>
  </si>
  <si>
    <t>99.61</t>
  </si>
  <si>
    <t>94.29</t>
  </si>
  <si>
    <t>97.18</t>
  </si>
  <si>
    <t>99.75</t>
  </si>
  <si>
    <t>97.41</t>
  </si>
  <si>
    <t>Trong đó</t>
  </si>
  <si>
    <t>1152679 - Trung tâm phục vụ hành chính công xã Ba Bể</t>
  </si>
  <si>
    <t>1152414 - Phòng Kinh tế xã Ba Bể</t>
  </si>
  <si>
    <t>1152413 - Phòng Văn hóa - Xã hội xã Ba Bể</t>
  </si>
  <si>
    <t>1152369 - Văn phòng Hội đồng nhân dân và Ủy ban nhân dân xã Ba Bể</t>
  </si>
  <si>
    <t>1152366 - Ủy ban Mặt trận Tổ quốc Việt Nam xã Ba Bể</t>
  </si>
  <si>
    <t>1152359 - Văn phòng Đảng ủy xã Ba Bể</t>
  </si>
  <si>
    <t>1103022 - Trường Phổ thông dân tộc bán trú Tiểu học Cao Thượng</t>
  </si>
  <si>
    <t>1103021 - Trường Tiểu học Khang Ninh</t>
  </si>
  <si>
    <t>1102999 - Trường tiểu học và trung học cơ sở Nam Mẫu</t>
  </si>
  <si>
    <t>1102825 - Trường Phổ thông Dân tộc Bán trú THCS Cao Thượng</t>
  </si>
  <si>
    <t>1102824 - Trường Trung học cơ sở Khang Ninh</t>
  </si>
  <si>
    <t>1102820 - Trường Mầm non Nam Mẫu</t>
  </si>
  <si>
    <t>1102808 - Trường mầm non Cao Thượng</t>
  </si>
  <si>
    <t>1102807 - Trường Mầm Non Khang Ninh</t>
  </si>
  <si>
    <t xml:space="preserve">Kinh phí </t>
  </si>
  <si>
    <t>.39</t>
  </si>
  <si>
    <t>.38</t>
  </si>
  <si>
    <t>.37</t>
  </si>
  <si>
    <t>.36</t>
  </si>
  <si>
    <t>.35</t>
  </si>
  <si>
    <t>.34</t>
  </si>
  <si>
    <t>.33</t>
  </si>
  <si>
    <t>.32</t>
  </si>
  <si>
    <t>.31</t>
  </si>
  <si>
    <t>.30</t>
  </si>
  <si>
    <t>.29</t>
  </si>
  <si>
    <t>.28</t>
  </si>
  <si>
    <t>.27</t>
  </si>
  <si>
    <t>.26</t>
  </si>
  <si>
    <t>.25</t>
  </si>
  <si>
    <t>.24</t>
  </si>
  <si>
    <t>.23</t>
  </si>
  <si>
    <t>.22</t>
  </si>
  <si>
    <t>.21</t>
  </si>
  <si>
    <t>.20</t>
  </si>
  <si>
    <t>.19</t>
  </si>
  <si>
    <t>.18</t>
  </si>
  <si>
    <t>.17</t>
  </si>
  <si>
    <t>.16</t>
  </si>
  <si>
    <t>2306.61</t>
  </si>
  <si>
    <t>2801906 - Mã tổ chức ngân sách Xã Ba Bể</t>
  </si>
  <si>
    <t>.15</t>
  </si>
  <si>
    <t>.14</t>
  </si>
  <si>
    <t>.13</t>
  </si>
  <si>
    <t>.12</t>
  </si>
  <si>
    <t>.11</t>
  </si>
  <si>
    <t>.10</t>
  </si>
  <si>
    <t>.9</t>
  </si>
  <si>
    <t>.8</t>
  </si>
  <si>
    <t>.7</t>
  </si>
  <si>
    <t>.6</t>
  </si>
  <si>
    <t>.5</t>
  </si>
  <si>
    <t>.4</t>
  </si>
  <si>
    <t>.3</t>
  </si>
  <si>
    <t>.2</t>
  </si>
  <si>
    <t>.1</t>
  </si>
  <si>
    <t>20=12/4</t>
  </si>
  <si>
    <t>12=13+14</t>
  </si>
  <si>
    <t>5=6+9+12+15+16</t>
  </si>
  <si>
    <t>1=2+3+4</t>
  </si>
  <si>
    <t>giao</t>
  </si>
  <si>
    <t>xuyên</t>
  </si>
  <si>
    <t>đầu tư</t>
  </si>
  <si>
    <t>dạy nghề</t>
  </si>
  <si>
    <t>CTMTQG</t>
  </si>
  <si>
    <t>thường xuyên</t>
  </si>
  <si>
    <t>chuyển</t>
  </si>
  <si>
    <t>Chi thường</t>
  </si>
  <si>
    <t>KH-CN</t>
  </si>
  <si>
    <t>GD-ĐT và</t>
  </si>
  <si>
    <t xml:space="preserve"> xuyên</t>
  </si>
  <si>
    <t>phát triển</t>
  </si>
  <si>
    <t>Tên đơn vị (1)</t>
  </si>
  <si>
    <t>Chi CTMTQG</t>
  </si>
  <si>
    <t>Dự toán (2)</t>
  </si>
  <si>
    <r>
      <rPr>
        <b/>
        <sz val="10"/>
        <color rgb="FF000000"/>
        <rFont val="Times New Roman"/>
        <family val="1"/>
      </rPr>
      <t xml:space="preserve">Biểu mẫu số 58
</t>
    </r>
    <r>
      <rPr>
        <sz val="10"/>
        <color rgb="FF000000"/>
        <rFont val="Times New Roman"/>
        <family val="1"/>
      </rPr>
      <t xml:space="preserve">Theo Nghị định 31/2017/NĐ-CP
</t>
    </r>
    <r>
      <rPr>
        <sz val="10"/>
        <color rgb="FF000000"/>
        <rFont val="Times New Roman"/>
        <family val="1"/>
      </rPr>
      <t xml:space="preserve">Ngày 23/03/2017 của Chính Phủ
</t>
    </r>
  </si>
  <si>
    <r>
      <rPr>
        <sz val="10"/>
        <color rgb="FF000000"/>
        <rFont val="Times New Roman"/>
        <family val="1"/>
      </rPr>
      <t xml:space="preserve">Ngày ........... tháng ........... năm .............
</t>
    </r>
    <r>
      <rPr>
        <sz val="10"/>
        <color rgb="FF000000"/>
        <rFont val="Times New Roman"/>
        <family val="1"/>
      </rPr>
      <t>TRƯỞNG PHÒNG</t>
    </r>
  </si>
  <si>
    <t>24=16/8</t>
  </si>
  <si>
    <t>23=15/7</t>
  </si>
  <si>
    <t>22=14/6</t>
  </si>
  <si>
    <t>21=13/5</t>
  </si>
  <si>
    <t>19=11/3</t>
  </si>
  <si>
    <t>18=10/2</t>
  </si>
  <si>
    <t>17=9/1</t>
  </si>
  <si>
    <t>11=12+13</t>
  </si>
  <si>
    <t>3=4+5</t>
  </si>
  <si>
    <t>Vốn trong nước</t>
  </si>
  <si>
    <t>Vốn ngoài nước</t>
  </si>
  <si>
    <t>Vốn thực hiện các CTMT quốc gia</t>
  </si>
  <si>
    <t>Vốn sự nghiệp thực hiện các chế độ, chính sách</t>
  </si>
  <si>
    <t>Vốn đầu tư để thực hiện các chương trình mục tiêu, nhiệm vụ</t>
  </si>
  <si>
    <t>Gồm</t>
  </si>
  <si>
    <t>Bổ sung cân đối ngân sách</t>
  </si>
  <si>
    <t>Vốn đầu tư để thực hiện các CTMT, nhiệm vụ</t>
  </si>
  <si>
    <t>So sách (%)</t>
  </si>
  <si>
    <r>
      <rPr>
        <b/>
        <sz val="10"/>
        <color rgb="FF000000"/>
        <rFont val="Times New Roman"/>
        <family val="1"/>
      </rPr>
      <t xml:space="preserve">Biểu mẫu số 59
</t>
    </r>
    <r>
      <rPr>
        <sz val="10"/>
        <color rgb="FF000000"/>
        <rFont val="Times New Roman"/>
        <family val="1"/>
      </rPr>
      <t xml:space="preserve">NĐ số 31/2017/NĐ-CP
</t>
    </r>
    <r>
      <rPr>
        <sz val="10"/>
        <color rgb="FF000000"/>
        <rFont val="Times New Roman"/>
        <family val="1"/>
      </rPr>
      <t>Ngày 23/03/2017 của Chính Phủ</t>
    </r>
  </si>
  <si>
    <t>I.22</t>
  </si>
  <si>
    <t>I.21</t>
  </si>
  <si>
    <t>I.20</t>
  </si>
  <si>
    <t>I.19</t>
  </si>
  <si>
    <t>I.18</t>
  </si>
  <si>
    <t>I.17</t>
  </si>
  <si>
    <t>I.16</t>
  </si>
  <si>
    <t>I.15</t>
  </si>
  <si>
    <t>I.14</t>
  </si>
  <si>
    <t>I.13</t>
  </si>
  <si>
    <t>I.12</t>
  </si>
  <si>
    <t>I.11</t>
  </si>
  <si>
    <t>I.10</t>
  </si>
  <si>
    <t>I.9</t>
  </si>
  <si>
    <t>I.8</t>
  </si>
  <si>
    <t>I.7</t>
  </si>
  <si>
    <t>I.6</t>
  </si>
  <si>
    <t>I.5</t>
  </si>
  <si>
    <t>I.4</t>
  </si>
  <si>
    <t>I.3</t>
  </si>
  <si>
    <t>I.2</t>
  </si>
  <si>
    <t>I.1</t>
  </si>
  <si>
    <t>36=24/12</t>
  </si>
  <si>
    <t>35=23/11</t>
  </si>
  <si>
    <t>34=22/10</t>
  </si>
  <si>
    <t>33=21/9</t>
  </si>
  <si>
    <t>32=20/8</t>
  </si>
  <si>
    <t>31=19/7</t>
  </si>
  <si>
    <t>30=18/6</t>
  </si>
  <si>
    <t>29=17/5</t>
  </si>
  <si>
    <t>28=16/4</t>
  </si>
  <si>
    <t>27=15/3</t>
  </si>
  <si>
    <t>26=14/2</t>
  </si>
  <si>
    <t>25=13/1</t>
  </si>
  <si>
    <t>24</t>
  </si>
  <si>
    <t>23</t>
  </si>
  <si>
    <t>22</t>
  </si>
  <si>
    <t>sự nghiệp</t>
  </si>
  <si>
    <t>Phát triển</t>
  </si>
  <si>
    <t>Sự nghiệp</t>
  </si>
  <si>
    <t>Kinh phí</t>
  </si>
  <si>
    <t>Đầu tư</t>
  </si>
  <si>
    <t>kinh phí</t>
  </si>
  <si>
    <t xml:space="preserve">Đầu tư </t>
  </si>
  <si>
    <t>Phát triển KT - XH vùng DTTS</t>
  </si>
  <si>
    <t>Xây  dựng nông thôn mới</t>
  </si>
  <si>
    <t>Giảm nghèo bền vững</t>
  </si>
  <si>
    <t>Xây dựng nông thôn mới</t>
  </si>
  <si>
    <t>Nội dung chi</t>
  </si>
  <si>
    <t>So sánh</t>
  </si>
  <si>
    <r>
      <rPr>
        <b/>
        <sz val="10"/>
        <color rgb="FF000000"/>
        <rFont val="Times New Roman"/>
        <family val="1"/>
      </rPr>
      <t xml:space="preserve">CỘNG HOÀ XÃ HỘI CHỦ NGHĨA VIỆT NAM
</t>
    </r>
    <r>
      <rPr>
        <b/>
        <u/>
        <sz val="10"/>
        <color rgb="FF000000"/>
        <rFont val="Times New Roman"/>
        <family val="1"/>
      </rPr>
      <t>Độc lập-Tự do-Hạnh phúc</t>
    </r>
  </si>
  <si>
    <r>
      <rPr>
        <b/>
        <sz val="10"/>
        <color rgb="FF000000"/>
        <rFont val="Times New Roman"/>
        <family val="1"/>
      </rPr>
      <t xml:space="preserve">Biểu mẫu số 61(huyện, xã)
</t>
    </r>
  </si>
  <si>
    <t>XIV.23</t>
  </si>
  <si>
    <t>XIV.22</t>
  </si>
  <si>
    <t>XIV.21</t>
  </si>
  <si>
    <t>XIV.20</t>
  </si>
  <si>
    <t>XIV.19</t>
  </si>
  <si>
    <t>XIV.18</t>
  </si>
  <si>
    <t>XIV.17</t>
  </si>
  <si>
    <t>XIV.16</t>
  </si>
  <si>
    <t>XIV.15</t>
  </si>
  <si>
    <t>XIV.14</t>
  </si>
  <si>
    <t>XIV.13</t>
  </si>
  <si>
    <t>XIV.12</t>
  </si>
  <si>
    <t>XIV.11</t>
  </si>
  <si>
    <t>XIV.10</t>
  </si>
  <si>
    <t>XIV.9</t>
  </si>
  <si>
    <t>XIV.8</t>
  </si>
  <si>
    <t>XIV.7</t>
  </si>
  <si>
    <t>XIV.6</t>
  </si>
  <si>
    <t>XIV.5</t>
  </si>
  <si>
    <t>XIV.4</t>
  </si>
  <si>
    <t>XIV.3</t>
  </si>
  <si>
    <t>XIV.2</t>
  </si>
  <si>
    <t>XIV.1</t>
  </si>
  <si>
    <t>Chi khác</t>
  </si>
  <si>
    <t>XIV</t>
  </si>
  <si>
    <t>XIII.2</t>
  </si>
  <si>
    <t>XIII.1</t>
  </si>
  <si>
    <t>XIII</t>
  </si>
  <si>
    <t>Chi các hoạt động của các cơ quan quản lý nhà nước,Đảng,đoàn thể</t>
  </si>
  <si>
    <t>XII</t>
  </si>
  <si>
    <t>XI.17</t>
  </si>
  <si>
    <t>XI.16</t>
  </si>
  <si>
    <t>XI.15</t>
  </si>
  <si>
    <t>XI.14</t>
  </si>
  <si>
    <t>XI.13</t>
  </si>
  <si>
    <t>XI.12</t>
  </si>
  <si>
    <t>XI.11</t>
  </si>
  <si>
    <t>XI.10</t>
  </si>
  <si>
    <t>XI.9</t>
  </si>
  <si>
    <t>XI.8</t>
  </si>
  <si>
    <t>XI.7</t>
  </si>
  <si>
    <t>XI.6</t>
  </si>
  <si>
    <t>XI.5</t>
  </si>
  <si>
    <t>XI.4</t>
  </si>
  <si>
    <t>XI.3</t>
  </si>
  <si>
    <t>XI.2</t>
  </si>
  <si>
    <t>XI.1</t>
  </si>
  <si>
    <t>100.08</t>
  </si>
  <si>
    <t>100.04</t>
  </si>
  <si>
    <t>XI</t>
  </si>
  <si>
    <t>IX</t>
  </si>
  <si>
    <t>Chi phát thanh truyền hình thông tấn</t>
  </si>
  <si>
    <t>VII</t>
  </si>
  <si>
    <t>Chi văn hóa thông tin</t>
  </si>
  <si>
    <t>Chi y tế dân số và gia đình</t>
  </si>
  <si>
    <t>Chi an ninh và trật tự an toàn xã hội</t>
  </si>
  <si>
    <t>67.86</t>
  </si>
  <si>
    <t>65.48</t>
  </si>
  <si>
    <t>CHI ĐẦU TƯ CÁC DỰ ÁN THEO LĨNH VỰC</t>
  </si>
  <si>
    <t>**</t>
  </si>
  <si>
    <t>CHI ĐẦU TƯ HỖ TRỢ VỐN CHO CÁC DOANH NGHIỆP, TỔ CHỨC TÀI CHÍNH</t>
  </si>
  <si>
    <t>*</t>
  </si>
  <si>
    <t>TỔNG SỐ</t>
  </si>
  <si>
    <t>Xổ số</t>
  </si>
  <si>
    <t>Đất</t>
  </si>
  <si>
    <t>Tập trung</t>
  </si>
  <si>
    <t>Trái phiếu</t>
  </si>
  <si>
    <t>NSTW</t>
  </si>
  <si>
    <t>Ngoài nước</t>
  </si>
  <si>
    <t>Chia theo nguốn vốn</t>
  </si>
  <si>
    <t>Chia theo nguồn vốn</t>
  </si>
  <si>
    <t>Danh mục dự án</t>
  </si>
  <si>
    <t>Nghị định 31 - Biểu mẫu 62</t>
  </si>
  <si>
    <t>Uỷ ban nhân dân xã Ba Bể</t>
  </si>
  <si>
    <r>
      <t xml:space="preserve">QUYẾT TOÁN CHI CHƯƠNG TRÌNH MỤC TIÊU QUỐC GIA NĂM </t>
    </r>
    <r>
      <rPr>
        <b/>
        <sz val="16"/>
        <color rgb="FF000000"/>
        <rFont val="Times New Roman"/>
        <family val="1"/>
      </rPr>
      <t xml:space="preserve">2025
</t>
    </r>
  </si>
  <si>
    <t>8142331 - Thực hiện hỗ trợ nhà ở thuộc dự án 1 Chương trình MTQG phát triển kinh tế xã hội vùng đồng bào DTTS&amp;MN giai đoạn 2021-2025 năm 2025</t>
  </si>
  <si>
    <r>
      <t xml:space="preserve">Biểu mẫu số 48
</t>
    </r>
    <r>
      <rPr>
        <sz val="10"/>
        <color rgb="FF000000"/>
        <rFont val="Times New Roman"/>
        <family val="1"/>
      </rPr>
      <t>NĐ số 31/2017/NĐ-CP
 Ngày 23/03/2017 của Chính Phủ</t>
    </r>
  </si>
  <si>
    <t>BÁO CÁO QUYẾT TOÁN CÂN ĐỐI NGÂN SÁCH ĐỊA PHƯƠNG NĂM 2025</t>
  </si>
  <si>
    <t xml:space="preserve">BÁO CÁO QUYẾT TOÁN NGUỒN THU NGÂN SÁCH NHÀ NƯỚC TRÊN ĐỊA BÀN THEO LĨNH VỰC NĂM 2025
</t>
  </si>
  <si>
    <r>
      <t xml:space="preserve">Biểu mẫu số 50
</t>
    </r>
    <r>
      <rPr>
        <sz val="10"/>
        <color rgb="FF000000"/>
        <rFont val="Times New Roman"/>
        <family val="1"/>
      </rPr>
      <t>NĐ số 31/2017/NĐ-CP
 Ngày 23/03/2017 của Chính Phủ</t>
    </r>
  </si>
  <si>
    <r>
      <t xml:space="preserve">Biểu mẫu số 51
</t>
    </r>
    <r>
      <rPr>
        <sz val="10"/>
        <color rgb="FF000000"/>
        <rFont val="Times New Roman"/>
        <family val="1"/>
      </rPr>
      <t>NĐ số 31/2017/NĐ-CP
 Ngày 23/03/2017 của Chính Phủ</t>
    </r>
  </si>
  <si>
    <t xml:space="preserve">BÁO CÁO QUYẾT TOÁN CHI NGÂN SÁCH ĐỊA PHƯƠNG THEO LĨNH VỰC NĂM 2025
</t>
  </si>
  <si>
    <t xml:space="preserve">BÁO CÁO QUYẾT TOÁN CHI NGÂN SÁCH THEO TỪNG ĐƠN VỊ NĂM 2025
</t>
  </si>
  <si>
    <t xml:space="preserve">BÁO CÁO QUYẾT TOÁN CHI BỔ SUNG TỪ NGÂN SÁCH CẤP TRÊN CHO NGÂN SÁCH XÃ NĂM 2025
</t>
  </si>
  <si>
    <t>BÁO CÁO QUYẾT TOÁN VỐN ĐẦU TƯ CÁC CHƯỜNG TRÌNH, DỰ ÁN SỬ DỤNG VỐN NGÂN SÁCH NHÀ NƯỚC NĂM 2025</t>
  </si>
  <si>
    <t xml:space="preserve">BÁO CÁO QUYẾT TOÁN CHI NGÂN SÁCH CẤP XÃ THEO LĨNH VỰC NĂM 2025
</t>
  </si>
  <si>
    <t>Huỷ dự toán</t>
  </si>
  <si>
    <t>Chi nộp NS cấp trên</t>
  </si>
  <si>
    <r>
      <rPr>
        <b/>
        <sz val="10"/>
        <color rgb="FF000000"/>
        <rFont val="Times New Roman"/>
        <family val="1"/>
      </rPr>
      <t>Chi
chuyển</t>
    </r>
    <r>
      <rPr>
        <b/>
        <sz val="10"/>
        <color rgb="FF000000"/>
        <rFont val="Times New Roman"/>
        <family val="1"/>
      </rPr>
      <t xml:space="preserve"> nguồn</t>
    </r>
  </si>
  <si>
    <t>18=5/1</t>
  </si>
  <si>
    <t>19=6/2</t>
  </si>
  <si>
    <t>20=9/3</t>
  </si>
  <si>
    <t>21=12/4</t>
  </si>
  <si>
    <r>
      <t xml:space="preserve">BÁO CÁO QUYẾT TOÁN CHI NGÂN SÁCH CẤP XÃ CHO TỪNG CƠ QUAN, TỔ CHỨC THEO LĨNH VỰC NĂM 2025
</t>
    </r>
    <r>
      <rPr>
        <b/>
        <i/>
        <sz val="10"/>
        <color rgb="FF000000"/>
        <rFont val="Times New Roman"/>
        <family val="1"/>
      </rPr>
      <t xml:space="preserve">
</t>
    </r>
  </si>
  <si>
    <t xml:space="preserve">BÁO CÁO QUYẾT TOÁN CHI NGÂN SÁCH ĐỊA PHƯƠNG, VÀ CHI NGÂN SÁCH XÃ THEO CƠ CẤU CHI NĂM 2025
</t>
  </si>
  <si>
    <t>Ủy ban nhân dân xã Ba Bể</t>
  </si>
  <si>
    <t>(Kèm theo Quyết định số 227 /NQ-UBND ngày  31/3/2026 của UBND xã Ba Bể)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</si>
</sst>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2A]#,###"/>
    <numFmt numFmtId="165" formatCode="0.0%"/>
  </numFmts>
  <fonts count="39" x14ac:knownFonts="1">
    <font>
      <sz val="11"/>
      <color rgb="FF000000"/>
      <name val="Arial"/>
      <family val="2"/>
      <scheme val="minor"/>
    </font>
    <font>
      <sz val="11"/>
      <name val="Arial"/>
      <family val="2"/>
    </font>
    <font>
      <sz val="10"/>
      <color rgb="FF000000"/>
      <name val="Times New Roman"/>
      <family val="1"/>
    </font>
    <font>
      <b/>
      <sz val="10"/>
      <color rgb="FF000000"/>
      <name val="Times New Roman"/>
      <family val="1"/>
    </font>
    <font>
      <b/>
      <sz val="16"/>
      <color rgb="FF000000"/>
      <name val="Times New Roman"/>
      <family val="1"/>
    </font>
    <font>
      <b/>
      <sz val="8"/>
      <color rgb="FF000000"/>
      <name val="Times New Roman"/>
      <family val="1"/>
    </font>
    <font>
      <sz val="8"/>
      <color rgb="FF000000"/>
      <name val="Times New Roman"/>
      <family val="1"/>
    </font>
    <font>
      <sz val="10"/>
      <color rgb="FF000000"/>
      <name val="Times New Roman"/>
      <family val="1"/>
    </font>
    <font>
      <sz val="11"/>
      <color rgb="FF000000"/>
      <name val="Arial"/>
      <family val="2"/>
      <scheme val="minor"/>
    </font>
    <font>
      <i/>
      <sz val="8"/>
      <color rgb="FF000000"/>
      <name val="Times New Roman"/>
      <family val="1"/>
    </font>
    <font>
      <sz val="11"/>
      <name val="Arial"/>
      <family val="2"/>
    </font>
    <font>
      <sz val="10"/>
      <color rgb="FF000000"/>
      <name val="Times New Roman"/>
      <family val="1"/>
    </font>
    <font>
      <b/>
      <sz val="8"/>
      <color rgb="FF000000"/>
      <name val="Times New Roman"/>
      <family val="1"/>
    </font>
    <font>
      <sz val="8"/>
      <color rgb="FF000000"/>
      <name val="Times New Roman"/>
      <family val="1"/>
    </font>
    <font>
      <b/>
      <sz val="10"/>
      <color rgb="FF000000"/>
      <name val="Times New Roman"/>
      <family val="1"/>
    </font>
    <font>
      <b/>
      <i/>
      <sz val="10"/>
      <color rgb="FF000000"/>
      <name val="Times New Roman"/>
      <family val="1"/>
    </font>
    <font>
      <i/>
      <sz val="8"/>
      <color rgb="FF000000"/>
      <name val="Times New Roman"/>
      <family val="1"/>
    </font>
    <font>
      <b/>
      <sz val="10"/>
      <color rgb="FF000000"/>
      <name val="Arial"/>
      <family val="2"/>
    </font>
    <font>
      <b/>
      <sz val="8"/>
      <color rgb="FF000000"/>
      <name val="Arial"/>
      <family val="2"/>
    </font>
    <font>
      <b/>
      <u/>
      <sz val="10"/>
      <color rgb="FF000000"/>
      <name val="Times New Roman"/>
      <family val="1"/>
    </font>
    <font>
      <sz val="8"/>
      <color rgb="FFFF0000"/>
      <name val="Times New Roman"/>
      <family val="1"/>
    </font>
    <font>
      <sz val="11"/>
      <color rgb="FFFF0000"/>
      <name val="Arial"/>
      <family val="2"/>
    </font>
    <font>
      <b/>
      <sz val="8"/>
      <color rgb="FFFF0000"/>
      <name val="Times New Roman"/>
      <family val="1"/>
    </font>
    <font>
      <b/>
      <sz val="11"/>
      <name val="Arial"/>
      <family val="2"/>
    </font>
    <font>
      <b/>
      <sz val="12"/>
      <name val="Times New Roman"/>
      <family val="1"/>
    </font>
    <font>
      <b/>
      <sz val="12"/>
      <name val="Arial"/>
      <family val="2"/>
    </font>
    <font>
      <b/>
      <sz val="12"/>
      <color rgb="FF000000"/>
      <name val="Times New Roman"/>
      <family val="1"/>
    </font>
    <font>
      <i/>
      <sz val="8"/>
      <color rgb="FFFF0000"/>
      <name val="Times New Roman"/>
      <family val="1"/>
    </font>
    <font>
      <b/>
      <sz val="8"/>
      <name val="Times New Roman"/>
      <family val="1"/>
    </font>
    <font>
      <b/>
      <sz val="14"/>
      <color rgb="FF000000"/>
      <name val="Times New Roman"/>
      <family val="1"/>
    </font>
    <font>
      <b/>
      <sz val="14"/>
      <name val="Arial"/>
      <family val="2"/>
    </font>
    <font>
      <sz val="9"/>
      <color indexed="81"/>
      <name val="Segoe UI"/>
      <family val="2"/>
    </font>
    <font>
      <b/>
      <sz val="9"/>
      <color indexed="81"/>
      <name val="Segoe UI"/>
      <family val="2"/>
    </font>
    <font>
      <i/>
      <sz val="11"/>
      <name val="Times New Roman"/>
      <family val="1"/>
      <scheme val="major"/>
    </font>
    <font>
      <sz val="14"/>
      <name val="Arial"/>
      <family val="2"/>
    </font>
    <font>
      <sz val="8"/>
      <name val="Times New Roman"/>
      <family val="1"/>
    </font>
    <font>
      <b/>
      <sz val="10"/>
      <name val="Times New Roman"/>
      <family val="1"/>
      <scheme val="major"/>
    </font>
    <font>
      <sz val="8"/>
      <name val="Arial"/>
      <family val="2"/>
      <scheme val="minor"/>
    </font>
    <font>
      <i/>
      <sz val="8"/>
      <name val="Times New Roman"/>
      <family val="1"/>
    </font>
  </fonts>
  <fills count="2">
    <fill>
      <patternFill patternType="none"/>
    </fill>
    <fill>
      <patternFill patternType="gray125"/>
    </fill>
  </fills>
  <borders count="18">
    <border>
      <left/>
      <right/>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xf numFmtId="9" fontId="8" fillId="0" borderId="0" applyFont="0" applyFill="0" applyBorder="0" applyAlignment="0" applyProtection="0"/>
  </cellStyleXfs>
  <cellXfs count="161">
    <xf numFmtId="0" fontId="1" fillId="0" borderId="0" xfId="0" applyFont="1"/>
    <xf numFmtId="0" fontId="3" fillId="0" borderId="1" xfId="1" applyFont="1" applyBorder="1" applyAlignment="1">
      <alignment horizontal="center" vertical="top" wrapText="1" readingOrder="1"/>
    </xf>
    <xf numFmtId="0" fontId="3" fillId="0" borderId="4" xfId="1" applyFont="1" applyBorder="1" applyAlignment="1">
      <alignment horizontal="center" vertical="top" wrapText="1" readingOrder="1"/>
    </xf>
    <xf numFmtId="0" fontId="3" fillId="0" borderId="7" xfId="1" applyFont="1" applyBorder="1" applyAlignment="1">
      <alignment horizontal="center" vertical="top" wrapText="1" readingOrder="1"/>
    </xf>
    <xf numFmtId="164" fontId="5" fillId="0" borderId="4" xfId="1" applyNumberFormat="1" applyFont="1" applyBorder="1" applyAlignment="1">
      <alignment horizontal="right" vertical="top" wrapText="1" readingOrder="1"/>
    </xf>
    <xf numFmtId="164" fontId="6" fillId="0" borderId="4" xfId="1" applyNumberFormat="1" applyFont="1" applyBorder="1" applyAlignment="1">
      <alignment horizontal="right" vertical="top" wrapText="1" readingOrder="1"/>
    </xf>
    <xf numFmtId="0" fontId="2" fillId="0" borderId="0" xfId="1" applyFont="1" applyAlignment="1">
      <alignment horizontal="center" vertical="top" wrapText="1" readingOrder="1"/>
    </xf>
    <xf numFmtId="0" fontId="10" fillId="0" borderId="0" xfId="0" applyFont="1"/>
    <xf numFmtId="0" fontId="12" fillId="0" borderId="4" xfId="1" applyFont="1" applyBorder="1" applyAlignment="1">
      <alignment horizontal="right" vertical="top" wrapText="1" readingOrder="1"/>
    </xf>
    <xf numFmtId="164" fontId="12" fillId="0" borderId="4" xfId="1" applyNumberFormat="1" applyFont="1" applyBorder="1" applyAlignment="1">
      <alignment horizontal="right" vertical="top" wrapText="1" readingOrder="1"/>
    </xf>
    <xf numFmtId="0" fontId="12" fillId="0" borderId="4" xfId="1" applyFont="1" applyBorder="1" applyAlignment="1">
      <alignment vertical="top" wrapText="1" readingOrder="1"/>
    </xf>
    <xf numFmtId="0" fontId="13" fillId="0" borderId="4" xfId="1" applyFont="1" applyBorder="1" applyAlignment="1">
      <alignment horizontal="right" vertical="top" wrapText="1" readingOrder="1"/>
    </xf>
    <xf numFmtId="164" fontId="13" fillId="0" borderId="4" xfId="1" applyNumberFormat="1" applyFont="1" applyBorder="1" applyAlignment="1">
      <alignment horizontal="right" vertical="top" wrapText="1" readingOrder="1"/>
    </xf>
    <xf numFmtId="0" fontId="13" fillId="0" borderId="4" xfId="1" applyFont="1" applyBorder="1" applyAlignment="1">
      <alignment vertical="top" wrapText="1" readingOrder="1"/>
    </xf>
    <xf numFmtId="0" fontId="14" fillId="0" borderId="4" xfId="1" applyFont="1" applyBorder="1" applyAlignment="1">
      <alignment horizontal="center" vertical="top" wrapText="1" readingOrder="1"/>
    </xf>
    <xf numFmtId="0" fontId="14" fillId="0" borderId="7" xfId="1" applyFont="1" applyBorder="1" applyAlignment="1">
      <alignment horizontal="center" vertical="top" wrapText="1" readingOrder="1"/>
    </xf>
    <xf numFmtId="0" fontId="14" fillId="0" borderId="1" xfId="1" applyFont="1" applyBorder="1" applyAlignment="1">
      <alignment horizontal="center" vertical="top" wrapText="1" readingOrder="1"/>
    </xf>
    <xf numFmtId="0" fontId="14" fillId="0" borderId="0" xfId="1" applyFont="1" applyAlignment="1">
      <alignment horizontal="center" vertical="top" wrapText="1" readingOrder="1"/>
    </xf>
    <xf numFmtId="0" fontId="16" fillId="0" borderId="4" xfId="1" applyFont="1" applyBorder="1" applyAlignment="1">
      <alignment horizontal="right" vertical="top" wrapText="1" readingOrder="1"/>
    </xf>
    <xf numFmtId="164" fontId="16" fillId="0" borderId="4" xfId="1" applyNumberFormat="1" applyFont="1" applyBorder="1" applyAlignment="1">
      <alignment horizontal="right" vertical="top" wrapText="1" readingOrder="1"/>
    </xf>
    <xf numFmtId="0" fontId="13" fillId="0" borderId="4" xfId="1" applyFont="1" applyBorder="1" applyAlignment="1">
      <alignment horizontal="center" vertical="top" wrapText="1" readingOrder="1"/>
    </xf>
    <xf numFmtId="0" fontId="12" fillId="0" borderId="4" xfId="1" applyFont="1" applyBorder="1" applyAlignment="1">
      <alignment horizontal="center" vertical="top" wrapText="1" readingOrder="1"/>
    </xf>
    <xf numFmtId="0" fontId="14" fillId="0" borderId="10" xfId="1" applyFont="1" applyBorder="1" applyAlignment="1">
      <alignment horizontal="center" vertical="top" wrapText="1" readingOrder="1"/>
    </xf>
    <xf numFmtId="0" fontId="14" fillId="0" borderId="12" xfId="1" applyFont="1" applyBorder="1" applyAlignment="1">
      <alignment horizontal="center" vertical="top" wrapText="1" readingOrder="1"/>
    </xf>
    <xf numFmtId="0" fontId="14" fillId="0" borderId="13" xfId="1" applyFont="1" applyBorder="1" applyAlignment="1">
      <alignment horizontal="center" vertical="top" wrapText="1" readingOrder="1"/>
    </xf>
    <xf numFmtId="0" fontId="14" fillId="0" borderId="8" xfId="1" applyFont="1" applyBorder="1" applyAlignment="1">
      <alignment horizontal="center" vertical="top" wrapText="1" readingOrder="1"/>
    </xf>
    <xf numFmtId="0" fontId="17" fillId="0" borderId="13" xfId="1" applyFont="1" applyBorder="1" applyAlignment="1">
      <alignment horizontal="center" vertical="top" wrapText="1" readingOrder="1"/>
    </xf>
    <xf numFmtId="0" fontId="17" fillId="0" borderId="12" xfId="1" applyFont="1" applyBorder="1" applyAlignment="1">
      <alignment horizontal="center" vertical="top" wrapText="1" readingOrder="1"/>
    </xf>
    <xf numFmtId="0" fontId="17" fillId="0" borderId="7" xfId="1" applyFont="1" applyBorder="1" applyAlignment="1">
      <alignment horizontal="center" vertical="top" wrapText="1" readingOrder="1"/>
    </xf>
    <xf numFmtId="0" fontId="17" fillId="0" borderId="10"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8" fillId="0" borderId="10" xfId="1" applyFont="1" applyBorder="1" applyAlignment="1">
      <alignment horizontal="center" vertical="top" wrapText="1" readingOrder="1"/>
    </xf>
    <xf numFmtId="164" fontId="20" fillId="0" borderId="4" xfId="1" applyNumberFormat="1" applyFont="1" applyBorder="1" applyAlignment="1">
      <alignment horizontal="right" vertical="top" wrapText="1" readingOrder="1"/>
    </xf>
    <xf numFmtId="0" fontId="21" fillId="0" borderId="0" xfId="0" applyFont="1"/>
    <xf numFmtId="0" fontId="5" fillId="0" borderId="4" xfId="1" applyFont="1" applyBorder="1" applyAlignment="1">
      <alignment horizontal="center" vertical="top" wrapText="1" readingOrder="1"/>
    </xf>
    <xf numFmtId="0" fontId="6" fillId="0" borderId="4" xfId="1" applyFont="1" applyBorder="1" applyAlignment="1">
      <alignment horizontal="center" vertical="top" wrapText="1" readingOrder="1"/>
    </xf>
    <xf numFmtId="164" fontId="22" fillId="0" borderId="4" xfId="1" applyNumberFormat="1" applyFont="1" applyBorder="1" applyAlignment="1">
      <alignment horizontal="right" vertical="top" wrapText="1" readingOrder="1"/>
    </xf>
    <xf numFmtId="0" fontId="9" fillId="0" borderId="4" xfId="1" applyFont="1" applyBorder="1" applyAlignment="1">
      <alignment horizontal="center" vertical="top" wrapText="1" readingOrder="1"/>
    </xf>
    <xf numFmtId="0" fontId="16" fillId="0" borderId="4" xfId="1" applyFont="1" applyBorder="1" applyAlignment="1">
      <alignment horizontal="center" vertical="top" wrapText="1" readingOrder="1"/>
    </xf>
    <xf numFmtId="164" fontId="27" fillId="0" borderId="4" xfId="1" applyNumberFormat="1" applyFont="1" applyBorder="1" applyAlignment="1">
      <alignment horizontal="right" vertical="top" wrapText="1" readingOrder="1"/>
    </xf>
    <xf numFmtId="164" fontId="6" fillId="0" borderId="15" xfId="1" applyNumberFormat="1" applyFont="1" applyBorder="1" applyAlignment="1">
      <alignment horizontal="right" vertical="top" wrapText="1" readingOrder="1"/>
    </xf>
    <xf numFmtId="9" fontId="5" fillId="0" borderId="4" xfId="2" applyFont="1" applyBorder="1" applyAlignment="1">
      <alignment horizontal="right" vertical="top" wrapText="1" readingOrder="1"/>
    </xf>
    <xf numFmtId="0" fontId="3" fillId="0" borderId="15" xfId="1" applyFont="1" applyBorder="1" applyAlignment="1">
      <alignment horizontal="center" vertical="top" wrapText="1" readingOrder="1"/>
    </xf>
    <xf numFmtId="164" fontId="5" fillId="0" borderId="15" xfId="1" applyNumberFormat="1" applyFont="1" applyBorder="1" applyAlignment="1">
      <alignment horizontal="right" vertical="top" wrapText="1" readingOrder="1"/>
    </xf>
    <xf numFmtId="9" fontId="5" fillId="0" borderId="16" xfId="2" applyFont="1" applyBorder="1" applyAlignment="1">
      <alignment horizontal="right" vertical="top" wrapText="1" readingOrder="1"/>
    </xf>
    <xf numFmtId="9" fontId="1" fillId="0" borderId="0" xfId="2" applyFont="1"/>
    <xf numFmtId="9" fontId="3" fillId="0" borderId="4" xfId="2" applyFont="1" applyBorder="1" applyAlignment="1">
      <alignment horizontal="center" vertical="top" wrapText="1" readingOrder="1"/>
    </xf>
    <xf numFmtId="164" fontId="1" fillId="0" borderId="0" xfId="0" applyNumberFormat="1" applyFont="1"/>
    <xf numFmtId="164" fontId="28" fillId="0" borderId="4" xfId="1" applyNumberFormat="1" applyFont="1" applyBorder="1" applyAlignment="1">
      <alignment horizontal="right" vertical="top" wrapText="1" readingOrder="1"/>
    </xf>
    <xf numFmtId="10" fontId="5" fillId="0" borderId="4" xfId="2" applyNumberFormat="1" applyFont="1" applyBorder="1" applyAlignment="1">
      <alignment horizontal="right" vertical="top" wrapText="1" readingOrder="1"/>
    </xf>
    <xf numFmtId="0" fontId="12" fillId="0" borderId="1" xfId="1" applyFont="1" applyBorder="1" applyAlignment="1">
      <alignment horizontal="center" vertical="top" wrapText="1" readingOrder="1"/>
    </xf>
    <xf numFmtId="10" fontId="12" fillId="0" borderId="4" xfId="2" applyNumberFormat="1" applyFont="1" applyBorder="1" applyAlignment="1">
      <alignment horizontal="right" vertical="top" wrapText="1" readingOrder="1"/>
    </xf>
    <xf numFmtId="0" fontId="5" fillId="0" borderId="4" xfId="1" applyFont="1" applyBorder="1" applyAlignment="1">
      <alignment horizontal="right" vertical="top" wrapText="1" readingOrder="1"/>
    </xf>
    <xf numFmtId="0" fontId="6" fillId="0" borderId="4" xfId="1" applyFont="1" applyBorder="1" applyAlignment="1">
      <alignment horizontal="right" vertical="top" wrapText="1" readingOrder="1"/>
    </xf>
    <xf numFmtId="9" fontId="12" fillId="0" borderId="4" xfId="2" applyFont="1" applyBorder="1" applyAlignment="1">
      <alignment horizontal="right" vertical="top" wrapText="1" readingOrder="1"/>
    </xf>
    <xf numFmtId="165" fontId="12" fillId="0" borderId="4" xfId="2" applyNumberFormat="1" applyFont="1" applyBorder="1" applyAlignment="1">
      <alignment horizontal="right" vertical="top" wrapText="1" readingOrder="1"/>
    </xf>
    <xf numFmtId="0" fontId="35" fillId="0" borderId="4" xfId="1" applyFont="1" applyBorder="1" applyAlignment="1">
      <alignment horizontal="center" vertical="top" wrapText="1" readingOrder="1"/>
    </xf>
    <xf numFmtId="0" fontId="35" fillId="0" borderId="4" xfId="1" applyFont="1" applyBorder="1" applyAlignment="1">
      <alignment vertical="top" wrapText="1" readingOrder="1"/>
    </xf>
    <xf numFmtId="164" fontId="35" fillId="0" borderId="4" xfId="1" applyNumberFormat="1" applyFont="1" applyBorder="1" applyAlignment="1">
      <alignment horizontal="right" vertical="top" wrapText="1" readingOrder="1"/>
    </xf>
    <xf numFmtId="0" fontId="35" fillId="0" borderId="4" xfId="1" applyFont="1" applyBorder="1" applyAlignment="1">
      <alignment horizontal="right" vertical="top" wrapText="1" readingOrder="1"/>
    </xf>
    <xf numFmtId="10" fontId="35" fillId="0" borderId="4" xfId="2" applyNumberFormat="1" applyFont="1" applyFill="1" applyBorder="1" applyAlignment="1">
      <alignment horizontal="right" vertical="top" wrapText="1" readingOrder="1"/>
    </xf>
    <xf numFmtId="10" fontId="6" fillId="0" borderId="4" xfId="2" applyNumberFormat="1" applyFont="1" applyBorder="1" applyAlignment="1">
      <alignment horizontal="right" vertical="top" wrapText="1" readingOrder="1"/>
    </xf>
    <xf numFmtId="0" fontId="14" fillId="0" borderId="2" xfId="1" applyFont="1" applyBorder="1" applyAlignment="1">
      <alignment horizontal="center" vertical="top" wrapText="1" readingOrder="1"/>
    </xf>
    <xf numFmtId="10" fontId="6" fillId="0" borderId="4" xfId="2" applyNumberFormat="1" applyFont="1" applyFill="1" applyBorder="1" applyAlignment="1">
      <alignment horizontal="right" vertical="top" wrapText="1" readingOrder="1"/>
    </xf>
    <xf numFmtId="10" fontId="9" fillId="0" borderId="4" xfId="2" applyNumberFormat="1" applyFont="1" applyBorder="1" applyAlignment="1">
      <alignment horizontal="right" vertical="top" wrapText="1" readingOrder="1"/>
    </xf>
    <xf numFmtId="164" fontId="38" fillId="0" borderId="4" xfId="1" applyNumberFormat="1" applyFont="1" applyBorder="1" applyAlignment="1">
      <alignment horizontal="right" vertical="top" wrapText="1" readingOrder="1"/>
    </xf>
    <xf numFmtId="0" fontId="11" fillId="0" borderId="0" xfId="1" applyFont="1" applyAlignment="1">
      <alignment horizontal="center" vertical="top" wrapText="1" readingOrder="1"/>
    </xf>
    <xf numFmtId="0" fontId="10" fillId="0" borderId="0" xfId="0" applyFont="1"/>
    <xf numFmtId="0" fontId="12" fillId="0" borderId="4" xfId="1" applyFont="1" applyBorder="1" applyAlignment="1">
      <alignment horizontal="center" vertical="top" wrapText="1" readingOrder="1"/>
    </xf>
    <xf numFmtId="0" fontId="10" fillId="0" borderId="5" xfId="1" applyFont="1" applyBorder="1" applyAlignment="1">
      <alignment vertical="top" wrapText="1"/>
    </xf>
    <xf numFmtId="0" fontId="10" fillId="0" borderId="6" xfId="1" applyFont="1" applyBorder="1" applyAlignment="1">
      <alignment vertical="top" wrapText="1"/>
    </xf>
    <xf numFmtId="0" fontId="12" fillId="0" borderId="1" xfId="1" applyFont="1" applyBorder="1" applyAlignment="1">
      <alignment horizontal="center" vertical="top" wrapText="1" readingOrder="1"/>
    </xf>
    <xf numFmtId="0" fontId="10" fillId="0" borderId="2" xfId="1" applyFont="1" applyBorder="1" applyAlignment="1">
      <alignment vertical="top" wrapText="1"/>
    </xf>
    <xf numFmtId="0" fontId="10" fillId="0" borderId="3" xfId="1" applyFont="1" applyBorder="1" applyAlignment="1">
      <alignment vertical="top" wrapText="1"/>
    </xf>
    <xf numFmtId="0" fontId="29" fillId="0" borderId="0" xfId="1" applyFont="1" applyAlignment="1">
      <alignment horizontal="left" vertical="top" wrapText="1" readingOrder="1"/>
    </xf>
    <xf numFmtId="0" fontId="30" fillId="0" borderId="0" xfId="0" applyFont="1"/>
    <xf numFmtId="0" fontId="14" fillId="0" borderId="0" xfId="1" applyFont="1" applyAlignment="1">
      <alignment horizontal="center" vertical="top" wrapText="1" readingOrder="1"/>
    </xf>
    <xf numFmtId="0" fontId="4" fillId="0" borderId="0" xfId="1" applyFont="1" applyAlignment="1">
      <alignment horizontal="center" vertical="top" wrapText="1" readingOrder="1"/>
    </xf>
    <xf numFmtId="0" fontId="11" fillId="0" borderId="0" xfId="1" applyFont="1" applyAlignment="1">
      <alignment horizontal="right" vertical="top" wrapText="1" readingOrder="1"/>
    </xf>
    <xf numFmtId="0" fontId="33" fillId="0" borderId="0" xfId="0" applyFont="1" applyAlignment="1">
      <alignment horizontal="center"/>
    </xf>
    <xf numFmtId="0" fontId="13" fillId="0" borderId="4" xfId="1" applyFont="1" applyBorder="1" applyAlignment="1">
      <alignment vertical="top" wrapText="1" readingOrder="1"/>
    </xf>
    <xf numFmtId="164" fontId="13" fillId="0" borderId="4" xfId="1" applyNumberFormat="1" applyFont="1" applyBorder="1" applyAlignment="1">
      <alignment horizontal="right" vertical="top" wrapText="1" readingOrder="1"/>
    </xf>
    <xf numFmtId="0" fontId="13" fillId="0" borderId="4" xfId="1" applyFont="1" applyBorder="1" applyAlignment="1">
      <alignment horizontal="right" vertical="top" wrapText="1" readingOrder="1"/>
    </xf>
    <xf numFmtId="0" fontId="6" fillId="0" borderId="4" xfId="1" applyFont="1" applyBorder="1" applyAlignment="1">
      <alignment vertical="top" wrapText="1" readingOrder="1"/>
    </xf>
    <xf numFmtId="0" fontId="12" fillId="0" borderId="4" xfId="1" applyFont="1" applyBorder="1" applyAlignment="1">
      <alignment vertical="top" wrapText="1" readingOrder="1"/>
    </xf>
    <xf numFmtId="164" fontId="12" fillId="0" borderId="4" xfId="1" applyNumberFormat="1" applyFont="1" applyBorder="1" applyAlignment="1">
      <alignment horizontal="right" vertical="top" wrapText="1" readingOrder="1"/>
    </xf>
    <xf numFmtId="0" fontId="12" fillId="0" borderId="4" xfId="1" applyFont="1" applyBorder="1" applyAlignment="1">
      <alignment horizontal="right" vertical="top" wrapText="1" readingOrder="1"/>
    </xf>
    <xf numFmtId="0" fontId="14" fillId="0" borderId="7" xfId="1" applyFont="1" applyBorder="1" applyAlignment="1">
      <alignment horizontal="center" vertical="top" wrapText="1" readingOrder="1"/>
    </xf>
    <xf numFmtId="0" fontId="10" fillId="0" borderId="8" xfId="1" applyFont="1" applyBorder="1" applyAlignment="1">
      <alignment vertical="top" wrapText="1"/>
    </xf>
    <xf numFmtId="0" fontId="10" fillId="0" borderId="9" xfId="1" applyFont="1" applyBorder="1" applyAlignment="1">
      <alignment vertical="top" wrapText="1"/>
    </xf>
    <xf numFmtId="0" fontId="14" fillId="0" borderId="8" xfId="1" applyFont="1" applyBorder="1" applyAlignment="1">
      <alignment horizontal="center" vertical="top" wrapText="1" readingOrder="1"/>
    </xf>
    <xf numFmtId="0" fontId="14" fillId="0" borderId="13" xfId="1" applyFont="1" applyBorder="1" applyAlignment="1">
      <alignment horizontal="center" vertical="top" wrapText="1" readingOrder="1"/>
    </xf>
    <xf numFmtId="0" fontId="14" fillId="0" borderId="12" xfId="1" applyFont="1" applyBorder="1" applyAlignment="1">
      <alignment horizontal="center" vertical="top" wrapText="1" readingOrder="1"/>
    </xf>
    <xf numFmtId="0" fontId="14" fillId="0" borderId="4" xfId="1" applyFont="1" applyBorder="1" applyAlignment="1">
      <alignment horizontal="center" vertical="top" wrapText="1" readingOrder="1"/>
    </xf>
    <xf numFmtId="0" fontId="14" fillId="0" borderId="10" xfId="1" applyFont="1" applyBorder="1" applyAlignment="1">
      <alignment horizontal="center" vertical="top" wrapText="1" readingOrder="1"/>
    </xf>
    <xf numFmtId="0" fontId="10" fillId="0" borderId="11" xfId="1" applyFont="1" applyBorder="1" applyAlignment="1">
      <alignment vertical="top" wrapText="1"/>
    </xf>
    <xf numFmtId="0" fontId="23" fillId="0" borderId="0" xfId="0" applyFont="1" applyAlignment="1">
      <alignment horizontal="center"/>
    </xf>
    <xf numFmtId="0" fontId="14" fillId="0" borderId="1" xfId="1" applyFont="1" applyBorder="1" applyAlignment="1">
      <alignment horizontal="center" vertical="top" wrapText="1" readingOrder="1"/>
    </xf>
    <xf numFmtId="0" fontId="26" fillId="0" borderId="0" xfId="1" applyFont="1" applyAlignment="1">
      <alignment horizontal="left" vertical="top" wrapText="1" readingOrder="1"/>
    </xf>
    <xf numFmtId="0" fontId="25" fillId="0" borderId="0" xfId="0" applyFont="1"/>
    <xf numFmtId="0" fontId="14" fillId="0" borderId="5" xfId="1" applyFont="1" applyBorder="1" applyAlignment="1">
      <alignment horizontal="center" vertical="top" wrapText="1" readingOrder="1"/>
    </xf>
    <xf numFmtId="0" fontId="36" fillId="0" borderId="17" xfId="1" applyFont="1" applyBorder="1" applyAlignment="1">
      <alignment horizontal="center" vertical="center" wrapText="1"/>
    </xf>
    <xf numFmtId="164" fontId="13" fillId="0" borderId="15" xfId="1" applyNumberFormat="1" applyFont="1" applyBorder="1" applyAlignment="1">
      <alignment horizontal="right" vertical="top" wrapText="1" readingOrder="1"/>
    </xf>
    <xf numFmtId="164" fontId="13" fillId="0" borderId="6" xfId="1" applyNumberFormat="1" applyFont="1" applyBorder="1" applyAlignment="1">
      <alignment horizontal="right" vertical="top" wrapText="1" readingOrder="1"/>
    </xf>
    <xf numFmtId="0" fontId="3" fillId="0" borderId="1" xfId="1" applyFont="1" applyBorder="1" applyAlignment="1">
      <alignment horizontal="center" vertical="center" wrapText="1" readingOrder="1"/>
    </xf>
    <xf numFmtId="0" fontId="14" fillId="0" borderId="7" xfId="1" applyFont="1" applyBorder="1" applyAlignment="1">
      <alignment horizontal="center" vertical="center" wrapText="1" readingOrder="1"/>
    </xf>
    <xf numFmtId="0" fontId="3" fillId="0" borderId="7" xfId="1" applyFont="1" applyBorder="1" applyAlignment="1">
      <alignment horizontal="center" vertical="center" wrapText="1" readingOrder="1"/>
    </xf>
    <xf numFmtId="0" fontId="34" fillId="0" borderId="0" xfId="0" applyFont="1"/>
    <xf numFmtId="0" fontId="16" fillId="0" borderId="4" xfId="1" applyFont="1" applyBorder="1" applyAlignment="1">
      <alignment vertical="top" wrapText="1" readingOrder="1"/>
    </xf>
    <xf numFmtId="164" fontId="16" fillId="0" borderId="4" xfId="1" applyNumberFormat="1" applyFont="1" applyBorder="1" applyAlignment="1">
      <alignment horizontal="right" vertical="top" wrapText="1" readingOrder="1"/>
    </xf>
    <xf numFmtId="0" fontId="16" fillId="0" borderId="4" xfId="1" applyFont="1" applyBorder="1" applyAlignment="1">
      <alignment horizontal="right" vertical="top" wrapText="1" readingOrder="1"/>
    </xf>
    <xf numFmtId="0" fontId="12" fillId="0" borderId="15" xfId="1" applyFont="1" applyBorder="1" applyAlignment="1">
      <alignment horizontal="center" vertical="top" wrapText="1" readingOrder="1"/>
    </xf>
    <xf numFmtId="0" fontId="12" fillId="0" borderId="6" xfId="1" applyFont="1" applyBorder="1" applyAlignment="1">
      <alignment horizontal="center" vertical="top" wrapText="1" readingOrder="1"/>
    </xf>
    <xf numFmtId="10" fontId="12" fillId="0" borderId="4" xfId="2" applyNumberFormat="1" applyFont="1" applyBorder="1" applyAlignment="1">
      <alignment horizontal="right" vertical="top" wrapText="1" readingOrder="1"/>
    </xf>
    <xf numFmtId="10" fontId="10" fillId="0" borderId="6" xfId="2" applyNumberFormat="1" applyFont="1" applyBorder="1" applyAlignment="1">
      <alignment vertical="top" wrapText="1"/>
    </xf>
    <xf numFmtId="0" fontId="13" fillId="0" borderId="15" xfId="1" applyFont="1" applyBorder="1" applyAlignment="1">
      <alignment horizontal="center" vertical="top" wrapText="1" readingOrder="1"/>
    </xf>
    <xf numFmtId="0" fontId="13" fillId="0" borderId="6" xfId="1" applyFont="1" applyBorder="1" applyAlignment="1">
      <alignment horizontal="center" vertical="top" wrapText="1" readingOrder="1"/>
    </xf>
    <xf numFmtId="164" fontId="35" fillId="0" borderId="4" xfId="1" applyNumberFormat="1" applyFont="1" applyBorder="1" applyAlignment="1">
      <alignment horizontal="right" vertical="top" wrapText="1" readingOrder="1"/>
    </xf>
    <xf numFmtId="0" fontId="1" fillId="0" borderId="6" xfId="1" applyFont="1" applyBorder="1" applyAlignment="1">
      <alignment vertical="top" wrapText="1"/>
    </xf>
    <xf numFmtId="164" fontId="12" fillId="0" borderId="15" xfId="1" applyNumberFormat="1" applyFont="1" applyBorder="1" applyAlignment="1">
      <alignment horizontal="right" vertical="top" wrapText="1" readingOrder="1"/>
    </xf>
    <xf numFmtId="164" fontId="12" fillId="0" borderId="5" xfId="1" applyNumberFormat="1" applyFont="1" applyBorder="1" applyAlignment="1">
      <alignment horizontal="right" vertical="top" wrapText="1" readingOrder="1"/>
    </xf>
    <xf numFmtId="164" fontId="12" fillId="0" borderId="6" xfId="1" applyNumberFormat="1" applyFont="1" applyBorder="1" applyAlignment="1">
      <alignment horizontal="right" vertical="top" wrapText="1" readingOrder="1"/>
    </xf>
    <xf numFmtId="164" fontId="28" fillId="0" borderId="4" xfId="1" applyNumberFormat="1" applyFont="1" applyBorder="1" applyAlignment="1">
      <alignment horizontal="right" vertical="top" wrapText="1" readingOrder="1"/>
    </xf>
    <xf numFmtId="0" fontId="29" fillId="0" borderId="0" xfId="1" applyFont="1" applyAlignment="1">
      <alignment horizontal="center" vertical="top" wrapText="1" readingOrder="1"/>
    </xf>
    <xf numFmtId="0" fontId="14" fillId="0" borderId="14" xfId="1" applyFont="1" applyBorder="1" applyAlignment="1">
      <alignment horizontal="center" vertical="top" wrapText="1" readingOrder="1"/>
    </xf>
    <xf numFmtId="0" fontId="14" fillId="0" borderId="3" xfId="1" applyFont="1" applyBorder="1" applyAlignment="1">
      <alignment horizontal="center" vertical="top" wrapText="1" readingOrder="1"/>
    </xf>
    <xf numFmtId="0" fontId="14" fillId="0" borderId="15" xfId="1" applyFont="1" applyBorder="1" applyAlignment="1">
      <alignment horizontal="center" vertical="top" wrapText="1" readingOrder="1"/>
    </xf>
    <xf numFmtId="0" fontId="14" fillId="0" borderId="6" xfId="1" applyFont="1" applyBorder="1" applyAlignment="1">
      <alignment horizontal="center" vertical="top" wrapText="1" readingOrder="1"/>
    </xf>
    <xf numFmtId="0" fontId="14" fillId="0" borderId="9" xfId="1" applyFont="1" applyBorder="1" applyAlignment="1">
      <alignment horizontal="center" vertical="top" wrapText="1" readingOrder="1"/>
    </xf>
    <xf numFmtId="0" fontId="2" fillId="0" borderId="0" xfId="1" applyFont="1" applyAlignment="1">
      <alignment horizontal="center" vertical="top" wrapText="1" readingOrder="1"/>
    </xf>
    <xf numFmtId="0" fontId="1" fillId="0" borderId="0" xfId="0" applyFont="1"/>
    <xf numFmtId="0" fontId="5" fillId="0" borderId="4" xfId="1" applyFont="1" applyBorder="1" applyAlignment="1">
      <alignment vertical="top" wrapText="1" readingOrder="1"/>
    </xf>
    <xf numFmtId="0" fontId="1" fillId="0" borderId="5" xfId="1" applyFont="1" applyBorder="1" applyAlignment="1">
      <alignment vertical="top" wrapText="1"/>
    </xf>
    <xf numFmtId="164" fontId="5" fillId="0" borderId="4" xfId="1" applyNumberFormat="1" applyFont="1" applyBorder="1" applyAlignment="1">
      <alignment horizontal="right" vertical="top" wrapText="1" readingOrder="1"/>
    </xf>
    <xf numFmtId="0" fontId="5" fillId="0" borderId="4" xfId="1" applyFont="1" applyBorder="1" applyAlignment="1">
      <alignment horizontal="right" vertical="top" wrapText="1" readingOrder="1"/>
    </xf>
    <xf numFmtId="164" fontId="6" fillId="0" borderId="4" xfId="1" applyNumberFormat="1" applyFont="1" applyBorder="1" applyAlignment="1">
      <alignment horizontal="right" vertical="top" wrapText="1" readingOrder="1"/>
    </xf>
    <xf numFmtId="0" fontId="6" fillId="0" borderId="4" xfId="1" applyFont="1" applyBorder="1" applyAlignment="1">
      <alignment horizontal="right" vertical="top" wrapText="1" readingOrder="1"/>
    </xf>
    <xf numFmtId="164" fontId="6" fillId="0" borderId="15" xfId="1" applyNumberFormat="1" applyFont="1" applyBorder="1" applyAlignment="1">
      <alignment horizontal="right" vertical="top" wrapText="1" readingOrder="1"/>
    </xf>
    <xf numFmtId="164" fontId="6" fillId="0" borderId="6" xfId="1" applyNumberFormat="1" applyFont="1" applyBorder="1" applyAlignment="1">
      <alignment horizontal="right" vertical="top" wrapText="1" readingOrder="1"/>
    </xf>
    <xf numFmtId="0" fontId="9" fillId="0" borderId="4" xfId="1" applyFont="1" applyBorder="1" applyAlignment="1">
      <alignment vertical="top" wrapText="1" readingOrder="1"/>
    </xf>
    <xf numFmtId="164" fontId="9" fillId="0" borderId="4" xfId="1" applyNumberFormat="1" applyFont="1" applyBorder="1" applyAlignment="1">
      <alignment horizontal="right" vertical="top" wrapText="1" readingOrder="1"/>
    </xf>
    <xf numFmtId="0" fontId="9" fillId="0" borderId="4" xfId="1" applyFont="1" applyBorder="1" applyAlignment="1">
      <alignment horizontal="right" vertical="top" wrapText="1" readingOrder="1"/>
    </xf>
    <xf numFmtId="0" fontId="3" fillId="0" borderId="4" xfId="1" applyFont="1" applyBorder="1" applyAlignment="1">
      <alignment horizontal="center" vertical="top" wrapText="1" readingOrder="1"/>
    </xf>
    <xf numFmtId="0" fontId="3" fillId="0" borderId="0" xfId="1" applyFont="1" applyAlignment="1">
      <alignment horizontal="center" vertical="top" wrapText="1" readingOrder="1"/>
    </xf>
    <xf numFmtId="0" fontId="2" fillId="0" borderId="0" xfId="1" applyFont="1" applyAlignment="1">
      <alignment horizontal="right" vertical="top" wrapText="1" readingOrder="1"/>
    </xf>
    <xf numFmtId="0" fontId="3" fillId="0" borderId="7" xfId="1" applyFont="1" applyBorder="1" applyAlignment="1">
      <alignment horizontal="center" vertical="top" wrapText="1" readingOrder="1"/>
    </xf>
    <xf numFmtId="0" fontId="1" fillId="0" borderId="8" xfId="1" applyFont="1" applyBorder="1" applyAlignment="1">
      <alignment vertical="top" wrapText="1"/>
    </xf>
    <xf numFmtId="0" fontId="1" fillId="0" borderId="9" xfId="1" applyFont="1" applyBorder="1" applyAlignment="1">
      <alignment vertical="top" wrapText="1"/>
    </xf>
    <xf numFmtId="0" fontId="3" fillId="0" borderId="0" xfId="1" applyFont="1" applyAlignment="1">
      <alignment horizontal="left" vertical="top" wrapText="1" readingOrder="1"/>
    </xf>
    <xf numFmtId="0" fontId="23" fillId="0" borderId="0" xfId="0" applyFont="1"/>
    <xf numFmtId="0" fontId="3" fillId="0" borderId="1" xfId="1" applyFont="1" applyBorder="1" applyAlignment="1">
      <alignment horizontal="center" vertical="top" wrapText="1" readingOrder="1"/>
    </xf>
    <xf numFmtId="0" fontId="1" fillId="0" borderId="2" xfId="1" applyFont="1" applyBorder="1" applyAlignment="1">
      <alignment vertical="top" wrapText="1"/>
    </xf>
    <xf numFmtId="0" fontId="1" fillId="0" borderId="3" xfId="1" applyFont="1" applyBorder="1" applyAlignment="1">
      <alignment vertical="top" wrapText="1"/>
    </xf>
    <xf numFmtId="0" fontId="7" fillId="0" borderId="0" xfId="1" applyFont="1" applyAlignment="1">
      <alignment horizontal="center" vertical="top" wrapText="1" readingOrder="1"/>
    </xf>
    <xf numFmtId="9" fontId="6" fillId="0" borderId="4" xfId="2" applyFont="1" applyBorder="1" applyAlignment="1">
      <alignment horizontal="right" vertical="top" wrapText="1" readingOrder="1"/>
    </xf>
    <xf numFmtId="9" fontId="1" fillId="0" borderId="6" xfId="2" applyFont="1" applyBorder="1" applyAlignment="1">
      <alignment vertical="top" wrapText="1"/>
    </xf>
    <xf numFmtId="9" fontId="5" fillId="0" borderId="4" xfId="2" applyFont="1" applyBorder="1" applyAlignment="1">
      <alignment horizontal="right" vertical="top" wrapText="1" readingOrder="1"/>
    </xf>
    <xf numFmtId="0" fontId="24" fillId="0" borderId="0" xfId="1" applyFont="1" applyAlignment="1">
      <alignment horizontal="left" vertical="top" wrapText="1" readingOrder="1"/>
    </xf>
    <xf numFmtId="0" fontId="4" fillId="0" borderId="0" xfId="1" applyFont="1" applyAlignment="1">
      <alignment horizontal="center" vertical="center" wrapText="1" readingOrder="1"/>
    </xf>
    <xf numFmtId="0" fontId="1" fillId="0" borderId="0" xfId="0" applyFont="1" applyAlignment="1">
      <alignment vertical="center"/>
    </xf>
    <xf numFmtId="0" fontId="33" fillId="0" borderId="0" xfId="0" applyFont="1" applyAlignment="1">
      <alignment horizontal="center" vertical="center"/>
    </xf>
  </cellXfs>
  <cellStyles count="3">
    <cellStyle name="Bình thường" xfId="0" builtinId="0"/>
    <cellStyle name="Normal 2" xfId="1" xr:uid="{00000000-0005-0000-0000-000001000000}"/>
    <cellStyle name="Phần trăm"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4"/>
  <sheetViews>
    <sheetView showGridLines="0" topLeftCell="A7" zoomScale="80" zoomScaleNormal="80" workbookViewId="0">
      <selection activeCell="A5" sqref="A5"/>
    </sheetView>
  </sheetViews>
  <sheetFormatPr defaultColWidth="9" defaultRowHeight="14.25" x14ac:dyDescent="0.2"/>
  <cols>
    <col min="1" max="1" width="6" style="7" customWidth="1"/>
    <col min="2" max="2" width="5.875" style="7" customWidth="1"/>
    <col min="3" max="3" width="19" style="7" customWidth="1"/>
    <col min="4" max="4" width="11.875" style="7" customWidth="1"/>
    <col min="5" max="5" width="6.875" style="7" customWidth="1"/>
    <col min="6" max="6" width="1.25" style="7" customWidth="1"/>
    <col min="7" max="7" width="13.375" style="7" customWidth="1"/>
    <col min="8" max="8" width="8.375" style="7" customWidth="1"/>
    <col min="9" max="9" width="14" style="7" customWidth="1"/>
    <col min="10" max="10" width="12.625" style="7" customWidth="1"/>
    <col min="11" max="11" width="7.875" style="7" customWidth="1"/>
    <col min="12" max="12" width="8.25" style="7" customWidth="1"/>
    <col min="13" max="13" width="0" style="7" hidden="1" customWidth="1"/>
    <col min="14" max="14" width="13.375" style="7" customWidth="1"/>
    <col min="15" max="15" width="7.375" style="7" customWidth="1"/>
    <col min="16" max="16" width="3.125" style="7" customWidth="1"/>
    <col min="17" max="17" width="10.75" style="7" customWidth="1"/>
    <col min="18" max="18" width="8.625" style="7" customWidth="1"/>
    <col min="19" max="19" width="13.375" style="7" customWidth="1"/>
    <col min="20" max="20" width="11.375" style="7" customWidth="1"/>
    <col min="21" max="21" width="10.125" style="7" customWidth="1"/>
    <col min="22" max="22" width="8.375" style="7" customWidth="1"/>
    <col min="23" max="23" width="3" style="7" customWidth="1"/>
    <col min="24" max="24" width="6.25" style="7" customWidth="1"/>
    <col min="25" max="25" width="5.75" style="7" customWidth="1"/>
    <col min="26" max="26" width="3.25" style="7" customWidth="1"/>
    <col min="27" max="27" width="7.625" style="7" customWidth="1"/>
    <col min="28" max="28" width="9.625" style="7" customWidth="1"/>
    <col min="29" max="29" width="8.625" style="7" customWidth="1"/>
    <col min="30" max="30" width="0" style="7" hidden="1" customWidth="1"/>
    <col min="31" max="31" width="1.375" style="7" customWidth="1"/>
    <col min="32" max="32" width="0" style="7" hidden="1" customWidth="1"/>
    <col min="33" max="33" width="0.25" style="7" customWidth="1"/>
    <col min="34" max="16384" width="9" style="7"/>
  </cols>
  <sheetData>
    <row r="1" spans="1:31" ht="7.35" customHeight="1" x14ac:dyDescent="0.2"/>
    <row r="2" spans="1:31" ht="46.5" customHeight="1" x14ac:dyDescent="0.25">
      <c r="A2" s="98" t="s">
        <v>668</v>
      </c>
      <c r="B2" s="99"/>
      <c r="C2" s="99"/>
      <c r="D2" s="99"/>
      <c r="E2" s="99"/>
      <c r="Z2" s="76" t="s">
        <v>667</v>
      </c>
      <c r="AA2" s="67"/>
      <c r="AB2" s="67"/>
      <c r="AC2" s="67"/>
      <c r="AD2" s="67"/>
      <c r="AE2" s="67"/>
    </row>
    <row r="3" spans="1:31" ht="17.850000000000001" customHeight="1" x14ac:dyDescent="0.2"/>
    <row r="4" spans="1:31" ht="33.6" customHeight="1" x14ac:dyDescent="0.25">
      <c r="A4" s="96" t="s">
        <v>679</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row>
    <row r="5" spans="1:31" ht="5.0999999999999996" customHeight="1" x14ac:dyDescent="0.2"/>
    <row r="6" spans="1:31" ht="12.6" customHeight="1" x14ac:dyDescent="0.2">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row>
    <row r="7" spans="1:31" ht="9" customHeight="1" x14ac:dyDescent="0.2"/>
    <row r="8" spans="1:31" x14ac:dyDescent="0.2">
      <c r="A8" s="16" t="s">
        <v>1</v>
      </c>
      <c r="B8" s="97" t="s">
        <v>1</v>
      </c>
      <c r="C8" s="73"/>
      <c r="D8" s="93" t="s">
        <v>5</v>
      </c>
      <c r="E8" s="69"/>
      <c r="F8" s="69"/>
      <c r="G8" s="69"/>
      <c r="H8" s="69"/>
      <c r="I8" s="69"/>
      <c r="J8" s="69"/>
      <c r="K8" s="69"/>
      <c r="L8" s="70"/>
      <c r="M8" s="93" t="s">
        <v>6</v>
      </c>
      <c r="N8" s="69"/>
      <c r="O8" s="69"/>
      <c r="P8" s="69"/>
      <c r="Q8" s="69"/>
      <c r="R8" s="69"/>
      <c r="S8" s="69"/>
      <c r="T8" s="69"/>
      <c r="U8" s="69"/>
      <c r="V8" s="70"/>
      <c r="W8" s="93" t="s">
        <v>71</v>
      </c>
      <c r="X8" s="69"/>
      <c r="Y8" s="69"/>
      <c r="Z8" s="69"/>
      <c r="AA8" s="69"/>
      <c r="AB8" s="69"/>
      <c r="AC8" s="69"/>
      <c r="AD8" s="69"/>
      <c r="AE8" s="70"/>
    </row>
    <row r="9" spans="1:31" x14ac:dyDescent="0.2">
      <c r="A9" s="22" t="s">
        <v>3</v>
      </c>
      <c r="B9" s="94" t="s">
        <v>666</v>
      </c>
      <c r="C9" s="95"/>
      <c r="D9" s="16" t="s">
        <v>376</v>
      </c>
      <c r="E9" s="90" t="s">
        <v>665</v>
      </c>
      <c r="F9" s="88"/>
      <c r="G9" s="88"/>
      <c r="H9" s="88"/>
      <c r="I9" s="88"/>
      <c r="J9" s="88"/>
      <c r="K9" s="88"/>
      <c r="L9" s="88"/>
      <c r="M9" s="97" t="s">
        <v>376</v>
      </c>
      <c r="N9" s="73"/>
      <c r="O9" s="90" t="s">
        <v>665</v>
      </c>
      <c r="P9" s="88"/>
      <c r="Q9" s="88"/>
      <c r="R9" s="88"/>
      <c r="S9" s="88"/>
      <c r="T9" s="88"/>
      <c r="U9" s="88"/>
      <c r="V9" s="88"/>
      <c r="W9" s="97" t="s">
        <v>376</v>
      </c>
      <c r="X9" s="73"/>
      <c r="Y9" s="93" t="s">
        <v>664</v>
      </c>
      <c r="Z9" s="69"/>
      <c r="AA9" s="69"/>
      <c r="AB9" s="69"/>
      <c r="AC9" s="69"/>
      <c r="AD9" s="69"/>
      <c r="AE9" s="70"/>
    </row>
    <row r="10" spans="1:31" ht="25.5" x14ac:dyDescent="0.2">
      <c r="A10" s="23" t="s">
        <v>1</v>
      </c>
      <c r="B10" s="92" t="s">
        <v>1</v>
      </c>
      <c r="C10" s="67"/>
      <c r="D10" s="23" t="s">
        <v>1</v>
      </c>
      <c r="E10" s="92" t="s">
        <v>663</v>
      </c>
      <c r="F10" s="67"/>
      <c r="G10" s="23" t="s">
        <v>662</v>
      </c>
      <c r="H10" s="23" t="s">
        <v>661</v>
      </c>
      <c r="I10" s="23" t="s">
        <v>76</v>
      </c>
      <c r="J10" s="93" t="s">
        <v>446</v>
      </c>
      <c r="K10" s="69"/>
      <c r="L10" s="70"/>
      <c r="M10" s="92" t="s">
        <v>1</v>
      </c>
      <c r="N10" s="67"/>
      <c r="O10" s="23" t="s">
        <v>663</v>
      </c>
      <c r="P10" s="92" t="s">
        <v>662</v>
      </c>
      <c r="Q10" s="67"/>
      <c r="R10" s="23" t="s">
        <v>661</v>
      </c>
      <c r="S10" s="23" t="s">
        <v>76</v>
      </c>
      <c r="T10" s="93" t="s">
        <v>446</v>
      </c>
      <c r="U10" s="69"/>
      <c r="V10" s="70"/>
      <c r="W10" s="92" t="s">
        <v>1</v>
      </c>
      <c r="X10" s="67"/>
      <c r="Y10" s="92" t="s">
        <v>663</v>
      </c>
      <c r="Z10" s="67"/>
      <c r="AA10" s="23" t="s">
        <v>662</v>
      </c>
      <c r="AB10" s="23" t="s">
        <v>661</v>
      </c>
      <c r="AC10" s="94" t="s">
        <v>76</v>
      </c>
      <c r="AD10" s="67"/>
      <c r="AE10" s="95"/>
    </row>
    <row r="11" spans="1:31" x14ac:dyDescent="0.2">
      <c r="A11" s="24" t="s">
        <v>1</v>
      </c>
      <c r="B11" s="87" t="s">
        <v>1</v>
      </c>
      <c r="C11" s="89"/>
      <c r="D11" s="15" t="s">
        <v>1</v>
      </c>
      <c r="E11" s="90" t="s">
        <v>1</v>
      </c>
      <c r="F11" s="88"/>
      <c r="G11" s="24" t="s">
        <v>1</v>
      </c>
      <c r="H11" s="24" t="s">
        <v>1</v>
      </c>
      <c r="I11" s="24" t="s">
        <v>1</v>
      </c>
      <c r="J11" s="14" t="s">
        <v>660</v>
      </c>
      <c r="K11" s="14" t="s">
        <v>659</v>
      </c>
      <c r="L11" s="14" t="s">
        <v>658</v>
      </c>
      <c r="M11" s="87" t="s">
        <v>1</v>
      </c>
      <c r="N11" s="89"/>
      <c r="O11" s="25" t="s">
        <v>1</v>
      </c>
      <c r="P11" s="91" t="s">
        <v>1</v>
      </c>
      <c r="Q11" s="88"/>
      <c r="R11" s="24" t="s">
        <v>1</v>
      </c>
      <c r="S11" s="24" t="s">
        <v>1</v>
      </c>
      <c r="T11" s="14" t="s">
        <v>660</v>
      </c>
      <c r="U11" s="14" t="s">
        <v>659</v>
      </c>
      <c r="V11" s="14" t="s">
        <v>658</v>
      </c>
      <c r="W11" s="87" t="s">
        <v>1</v>
      </c>
      <c r="X11" s="89"/>
      <c r="Y11" s="91" t="s">
        <v>1</v>
      </c>
      <c r="Z11" s="88"/>
      <c r="AA11" s="24" t="s">
        <v>1</v>
      </c>
      <c r="AB11" s="24" t="s">
        <v>1</v>
      </c>
      <c r="AC11" s="87" t="s">
        <v>1</v>
      </c>
      <c r="AD11" s="88"/>
      <c r="AE11" s="89"/>
    </row>
    <row r="12" spans="1:31" x14ac:dyDescent="0.2">
      <c r="A12" s="15" t="s">
        <v>9</v>
      </c>
      <c r="B12" s="87" t="s">
        <v>10</v>
      </c>
      <c r="C12" s="89"/>
      <c r="D12" s="15" t="s">
        <v>11</v>
      </c>
      <c r="E12" s="87" t="s">
        <v>12</v>
      </c>
      <c r="F12" s="89"/>
      <c r="G12" s="15" t="s">
        <v>38</v>
      </c>
      <c r="H12" s="15" t="s">
        <v>40</v>
      </c>
      <c r="I12" s="15" t="s">
        <v>42</v>
      </c>
      <c r="J12" s="15" t="s">
        <v>44</v>
      </c>
      <c r="K12" s="15" t="s">
        <v>103</v>
      </c>
      <c r="L12" s="15" t="s">
        <v>105</v>
      </c>
      <c r="M12" s="87" t="s">
        <v>111</v>
      </c>
      <c r="N12" s="89"/>
      <c r="O12" s="15" t="s">
        <v>113</v>
      </c>
      <c r="P12" s="87" t="s">
        <v>115</v>
      </c>
      <c r="Q12" s="89"/>
      <c r="R12" s="15" t="s">
        <v>117</v>
      </c>
      <c r="S12" s="15" t="s">
        <v>119</v>
      </c>
      <c r="T12" s="15" t="s">
        <v>121</v>
      </c>
      <c r="U12" s="15" t="s">
        <v>124</v>
      </c>
      <c r="V12" s="15" t="s">
        <v>126</v>
      </c>
      <c r="W12" s="87" t="s">
        <v>530</v>
      </c>
      <c r="X12" s="89"/>
      <c r="Y12" s="87" t="s">
        <v>529</v>
      </c>
      <c r="Z12" s="89"/>
      <c r="AA12" s="15" t="s">
        <v>528</v>
      </c>
      <c r="AB12" s="15" t="s">
        <v>503</v>
      </c>
      <c r="AC12" s="87" t="s">
        <v>527</v>
      </c>
      <c r="AD12" s="88"/>
      <c r="AE12" s="89"/>
    </row>
    <row r="13" spans="1:31" ht="23.1" customHeight="1" x14ac:dyDescent="0.2">
      <c r="A13" s="10"/>
      <c r="B13" s="84" t="s">
        <v>657</v>
      </c>
      <c r="C13" s="70"/>
      <c r="D13" s="9">
        <v>82139019336</v>
      </c>
      <c r="E13" s="85">
        <v>0</v>
      </c>
      <c r="F13" s="70"/>
      <c r="G13" s="9">
        <v>37362155668</v>
      </c>
      <c r="H13" s="9">
        <v>0</v>
      </c>
      <c r="I13" s="9">
        <v>44776863668</v>
      </c>
      <c r="J13" s="9">
        <v>7414708000</v>
      </c>
      <c r="K13" s="9">
        <v>0</v>
      </c>
      <c r="L13" s="9">
        <v>0</v>
      </c>
      <c r="M13" s="85">
        <v>53785356098</v>
      </c>
      <c r="N13" s="70"/>
      <c r="O13" s="9">
        <v>0</v>
      </c>
      <c r="P13" s="85">
        <v>25354259837</v>
      </c>
      <c r="Q13" s="70"/>
      <c r="R13" s="9">
        <v>0</v>
      </c>
      <c r="S13" s="9">
        <v>28431096261</v>
      </c>
      <c r="T13" s="9">
        <v>3076836424</v>
      </c>
      <c r="U13" s="9">
        <v>0</v>
      </c>
      <c r="V13" s="9">
        <v>0</v>
      </c>
      <c r="W13" s="86" t="s">
        <v>652</v>
      </c>
      <c r="X13" s="70"/>
      <c r="Y13" s="86"/>
      <c r="Z13" s="70"/>
      <c r="AA13" s="8" t="s">
        <v>651</v>
      </c>
      <c r="AB13" s="8"/>
      <c r="AC13" s="86" t="s">
        <v>429</v>
      </c>
      <c r="AD13" s="69"/>
      <c r="AE13" s="70"/>
    </row>
    <row r="14" spans="1:31" ht="33.75" customHeight="1" x14ac:dyDescent="0.2">
      <c r="A14" s="21" t="s">
        <v>656</v>
      </c>
      <c r="B14" s="84" t="s">
        <v>655</v>
      </c>
      <c r="C14" s="70"/>
      <c r="D14" s="9">
        <v>0</v>
      </c>
      <c r="E14" s="85">
        <v>0</v>
      </c>
      <c r="F14" s="70"/>
      <c r="G14" s="9">
        <v>0</v>
      </c>
      <c r="H14" s="9">
        <v>0</v>
      </c>
      <c r="I14" s="9">
        <v>0</v>
      </c>
      <c r="J14" s="9">
        <v>0</v>
      </c>
      <c r="K14" s="9">
        <v>0</v>
      </c>
      <c r="L14" s="9">
        <v>0</v>
      </c>
      <c r="M14" s="85">
        <v>0</v>
      </c>
      <c r="N14" s="70"/>
      <c r="O14" s="9">
        <v>0</v>
      </c>
      <c r="P14" s="85">
        <v>0</v>
      </c>
      <c r="Q14" s="70"/>
      <c r="R14" s="9">
        <v>0</v>
      </c>
      <c r="S14" s="9">
        <v>0</v>
      </c>
      <c r="T14" s="9">
        <v>0</v>
      </c>
      <c r="U14" s="9">
        <v>0</v>
      </c>
      <c r="V14" s="9">
        <v>0</v>
      </c>
      <c r="W14" s="86"/>
      <c r="X14" s="70"/>
      <c r="Y14" s="86"/>
      <c r="Z14" s="70"/>
      <c r="AA14" s="8"/>
      <c r="AB14" s="8"/>
      <c r="AC14" s="86"/>
      <c r="AD14" s="69"/>
      <c r="AE14" s="70"/>
    </row>
    <row r="15" spans="1:31" ht="24.95" customHeight="1" x14ac:dyDescent="0.2">
      <c r="A15" s="21" t="s">
        <v>654</v>
      </c>
      <c r="B15" s="84" t="s">
        <v>653</v>
      </c>
      <c r="C15" s="70"/>
      <c r="D15" s="9">
        <v>82139019336</v>
      </c>
      <c r="E15" s="85">
        <v>0</v>
      </c>
      <c r="F15" s="70"/>
      <c r="G15" s="9">
        <v>37362155668</v>
      </c>
      <c r="H15" s="9">
        <v>0</v>
      </c>
      <c r="I15" s="9">
        <v>44776863668</v>
      </c>
      <c r="J15" s="9">
        <v>7414708000</v>
      </c>
      <c r="K15" s="9">
        <v>0</v>
      </c>
      <c r="L15" s="9">
        <v>0</v>
      </c>
      <c r="M15" s="85">
        <v>53785356098</v>
      </c>
      <c r="N15" s="70"/>
      <c r="O15" s="9">
        <v>0</v>
      </c>
      <c r="P15" s="85">
        <v>25354259837</v>
      </c>
      <c r="Q15" s="70"/>
      <c r="R15" s="9">
        <v>0</v>
      </c>
      <c r="S15" s="9">
        <v>28431096261</v>
      </c>
      <c r="T15" s="9">
        <v>3076836424</v>
      </c>
      <c r="U15" s="9">
        <v>0</v>
      </c>
      <c r="V15" s="9">
        <v>0</v>
      </c>
      <c r="W15" s="86" t="s">
        <v>652</v>
      </c>
      <c r="X15" s="70"/>
      <c r="Y15" s="86"/>
      <c r="Z15" s="70"/>
      <c r="AA15" s="8" t="s">
        <v>651</v>
      </c>
      <c r="AB15" s="8"/>
      <c r="AC15" s="86" t="s">
        <v>429</v>
      </c>
      <c r="AD15" s="69"/>
      <c r="AE15" s="70"/>
    </row>
    <row r="16" spans="1:31" x14ac:dyDescent="0.2">
      <c r="A16" s="21" t="s">
        <v>16</v>
      </c>
      <c r="B16" s="84" t="s">
        <v>156</v>
      </c>
      <c r="C16" s="70"/>
      <c r="D16" s="9">
        <v>98024000</v>
      </c>
      <c r="E16" s="85">
        <v>0</v>
      </c>
      <c r="F16" s="70"/>
      <c r="G16" s="9">
        <v>49012000</v>
      </c>
      <c r="H16" s="9">
        <v>0</v>
      </c>
      <c r="I16" s="9">
        <v>49012000</v>
      </c>
      <c r="J16" s="9">
        <v>0</v>
      </c>
      <c r="K16" s="9">
        <v>0</v>
      </c>
      <c r="L16" s="9">
        <v>0</v>
      </c>
      <c r="M16" s="85">
        <v>98024000</v>
      </c>
      <c r="N16" s="70"/>
      <c r="O16" s="9">
        <v>0</v>
      </c>
      <c r="P16" s="85">
        <v>49012000</v>
      </c>
      <c r="Q16" s="70"/>
      <c r="R16" s="9">
        <v>0</v>
      </c>
      <c r="S16" s="9">
        <v>49012000</v>
      </c>
      <c r="T16" s="9">
        <v>0</v>
      </c>
      <c r="U16" s="9">
        <v>0</v>
      </c>
      <c r="V16" s="9">
        <v>0</v>
      </c>
      <c r="W16" s="86" t="s">
        <v>437</v>
      </c>
      <c r="X16" s="70"/>
      <c r="Y16" s="86"/>
      <c r="Z16" s="70"/>
      <c r="AA16" s="8" t="s">
        <v>437</v>
      </c>
      <c r="AB16" s="8"/>
      <c r="AC16" s="86" t="s">
        <v>437</v>
      </c>
      <c r="AD16" s="69"/>
      <c r="AE16" s="70"/>
    </row>
    <row r="17" spans="1:31" ht="41.25" customHeight="1" x14ac:dyDescent="0.2">
      <c r="A17" s="20" t="s">
        <v>564</v>
      </c>
      <c r="B17" s="80" t="s">
        <v>426</v>
      </c>
      <c r="C17" s="70"/>
      <c r="D17" s="12">
        <v>98024000</v>
      </c>
      <c r="E17" s="81">
        <v>0</v>
      </c>
      <c r="F17" s="70"/>
      <c r="G17" s="12">
        <v>49012000</v>
      </c>
      <c r="H17" s="12">
        <v>0</v>
      </c>
      <c r="I17" s="12">
        <v>49012000</v>
      </c>
      <c r="J17" s="12">
        <v>0</v>
      </c>
      <c r="K17" s="12">
        <v>0</v>
      </c>
      <c r="L17" s="12">
        <v>0</v>
      </c>
      <c r="M17" s="81">
        <v>98024000</v>
      </c>
      <c r="N17" s="70"/>
      <c r="O17" s="12">
        <v>0</v>
      </c>
      <c r="P17" s="81">
        <v>49012000</v>
      </c>
      <c r="Q17" s="70"/>
      <c r="R17" s="12">
        <v>0</v>
      </c>
      <c r="S17" s="12">
        <v>49012000</v>
      </c>
      <c r="T17" s="12">
        <v>0</v>
      </c>
      <c r="U17" s="12">
        <v>0</v>
      </c>
      <c r="V17" s="12">
        <v>0</v>
      </c>
      <c r="W17" s="82" t="s">
        <v>437</v>
      </c>
      <c r="X17" s="70"/>
      <c r="Y17" s="82"/>
      <c r="Z17" s="70"/>
      <c r="AA17" s="11" t="s">
        <v>437</v>
      </c>
      <c r="AB17" s="11"/>
      <c r="AC17" s="82" t="s">
        <v>437</v>
      </c>
      <c r="AD17" s="69"/>
      <c r="AE17" s="70"/>
    </row>
    <row r="18" spans="1:31" x14ac:dyDescent="0.2">
      <c r="A18" s="21" t="s">
        <v>20</v>
      </c>
      <c r="B18" s="84" t="s">
        <v>169</v>
      </c>
      <c r="C18" s="70"/>
      <c r="D18" s="9">
        <v>0</v>
      </c>
      <c r="E18" s="85">
        <v>0</v>
      </c>
      <c r="F18" s="70"/>
      <c r="G18" s="9">
        <v>0</v>
      </c>
      <c r="H18" s="9">
        <v>0</v>
      </c>
      <c r="I18" s="9">
        <v>0</v>
      </c>
      <c r="J18" s="9">
        <v>0</v>
      </c>
      <c r="K18" s="9">
        <v>0</v>
      </c>
      <c r="L18" s="9">
        <v>0</v>
      </c>
      <c r="M18" s="85">
        <v>0</v>
      </c>
      <c r="N18" s="70"/>
      <c r="O18" s="9">
        <v>0</v>
      </c>
      <c r="P18" s="85">
        <v>0</v>
      </c>
      <c r="Q18" s="70"/>
      <c r="R18" s="9">
        <v>0</v>
      </c>
      <c r="S18" s="9">
        <v>0</v>
      </c>
      <c r="T18" s="9">
        <v>0</v>
      </c>
      <c r="U18" s="9">
        <v>0</v>
      </c>
      <c r="V18" s="9">
        <v>0</v>
      </c>
      <c r="W18" s="86"/>
      <c r="X18" s="70"/>
      <c r="Y18" s="86"/>
      <c r="Z18" s="70"/>
      <c r="AA18" s="8"/>
      <c r="AB18" s="8"/>
      <c r="AC18" s="86"/>
      <c r="AD18" s="69"/>
      <c r="AE18" s="70"/>
    </row>
    <row r="19" spans="1:31" x14ac:dyDescent="0.2">
      <c r="A19" s="21" t="s">
        <v>26</v>
      </c>
      <c r="B19" s="84" t="s">
        <v>196</v>
      </c>
      <c r="C19" s="70"/>
      <c r="D19" s="9">
        <v>0</v>
      </c>
      <c r="E19" s="85">
        <v>0</v>
      </c>
      <c r="F19" s="70"/>
      <c r="G19" s="9">
        <v>0</v>
      </c>
      <c r="H19" s="9">
        <v>0</v>
      </c>
      <c r="I19" s="9">
        <v>0</v>
      </c>
      <c r="J19" s="9">
        <v>0</v>
      </c>
      <c r="K19" s="9">
        <v>0</v>
      </c>
      <c r="L19" s="9">
        <v>0</v>
      </c>
      <c r="M19" s="85">
        <v>0</v>
      </c>
      <c r="N19" s="70"/>
      <c r="O19" s="9">
        <v>0</v>
      </c>
      <c r="P19" s="85">
        <v>0</v>
      </c>
      <c r="Q19" s="70"/>
      <c r="R19" s="9">
        <v>0</v>
      </c>
      <c r="S19" s="9">
        <v>0</v>
      </c>
      <c r="T19" s="9">
        <v>0</v>
      </c>
      <c r="U19" s="9">
        <v>0</v>
      </c>
      <c r="V19" s="9">
        <v>0</v>
      </c>
      <c r="W19" s="86"/>
      <c r="X19" s="70"/>
      <c r="Y19" s="86"/>
      <c r="Z19" s="70"/>
      <c r="AA19" s="8"/>
      <c r="AB19" s="8"/>
      <c r="AC19" s="86"/>
      <c r="AD19" s="69"/>
      <c r="AE19" s="70"/>
    </row>
    <row r="20" spans="1:31" x14ac:dyDescent="0.2">
      <c r="A20" s="21" t="s">
        <v>28</v>
      </c>
      <c r="B20" s="84" t="s">
        <v>650</v>
      </c>
      <c r="C20" s="70"/>
      <c r="D20" s="9">
        <v>0</v>
      </c>
      <c r="E20" s="85">
        <v>0</v>
      </c>
      <c r="F20" s="70"/>
      <c r="G20" s="9">
        <v>0</v>
      </c>
      <c r="H20" s="9">
        <v>0</v>
      </c>
      <c r="I20" s="9">
        <v>0</v>
      </c>
      <c r="J20" s="9">
        <v>0</v>
      </c>
      <c r="K20" s="9">
        <v>0</v>
      </c>
      <c r="L20" s="9">
        <v>0</v>
      </c>
      <c r="M20" s="85">
        <v>0</v>
      </c>
      <c r="N20" s="70"/>
      <c r="O20" s="9">
        <v>0</v>
      </c>
      <c r="P20" s="85">
        <v>0</v>
      </c>
      <c r="Q20" s="70"/>
      <c r="R20" s="9">
        <v>0</v>
      </c>
      <c r="S20" s="9">
        <v>0</v>
      </c>
      <c r="T20" s="9">
        <v>0</v>
      </c>
      <c r="U20" s="9">
        <v>0</v>
      </c>
      <c r="V20" s="9">
        <v>0</v>
      </c>
      <c r="W20" s="86"/>
      <c r="X20" s="70"/>
      <c r="Y20" s="86"/>
      <c r="Z20" s="70"/>
      <c r="AA20" s="8"/>
      <c r="AB20" s="8"/>
      <c r="AC20" s="86"/>
      <c r="AD20" s="69"/>
      <c r="AE20" s="70"/>
    </row>
    <row r="21" spans="1:31" x14ac:dyDescent="0.2">
      <c r="A21" s="21" t="s">
        <v>30</v>
      </c>
      <c r="B21" s="84" t="s">
        <v>649</v>
      </c>
      <c r="C21" s="70"/>
      <c r="D21" s="9">
        <v>0</v>
      </c>
      <c r="E21" s="85">
        <v>0</v>
      </c>
      <c r="F21" s="70"/>
      <c r="G21" s="9">
        <v>0</v>
      </c>
      <c r="H21" s="9">
        <v>0</v>
      </c>
      <c r="I21" s="9">
        <v>0</v>
      </c>
      <c r="J21" s="9">
        <v>0</v>
      </c>
      <c r="K21" s="9">
        <v>0</v>
      </c>
      <c r="L21" s="9">
        <v>0</v>
      </c>
      <c r="M21" s="85">
        <v>0</v>
      </c>
      <c r="N21" s="70"/>
      <c r="O21" s="9">
        <v>0</v>
      </c>
      <c r="P21" s="85">
        <v>0</v>
      </c>
      <c r="Q21" s="70"/>
      <c r="R21" s="9">
        <v>0</v>
      </c>
      <c r="S21" s="9">
        <v>0</v>
      </c>
      <c r="T21" s="9">
        <v>0</v>
      </c>
      <c r="U21" s="9">
        <v>0</v>
      </c>
      <c r="V21" s="9">
        <v>0</v>
      </c>
      <c r="W21" s="86"/>
      <c r="X21" s="70"/>
      <c r="Y21" s="86"/>
      <c r="Z21" s="70"/>
      <c r="AA21" s="8"/>
      <c r="AB21" s="8"/>
      <c r="AC21" s="86"/>
      <c r="AD21" s="69"/>
      <c r="AE21" s="70"/>
    </row>
    <row r="22" spans="1:31" x14ac:dyDescent="0.2">
      <c r="A22" s="21" t="s">
        <v>32</v>
      </c>
      <c r="B22" s="84" t="s">
        <v>648</v>
      </c>
      <c r="C22" s="70"/>
      <c r="D22" s="9">
        <v>0</v>
      </c>
      <c r="E22" s="85">
        <v>0</v>
      </c>
      <c r="F22" s="70"/>
      <c r="G22" s="9">
        <v>0</v>
      </c>
      <c r="H22" s="9">
        <v>0</v>
      </c>
      <c r="I22" s="9">
        <v>0</v>
      </c>
      <c r="J22" s="9">
        <v>0</v>
      </c>
      <c r="K22" s="9">
        <v>0</v>
      </c>
      <c r="L22" s="9">
        <v>0</v>
      </c>
      <c r="M22" s="85">
        <v>0</v>
      </c>
      <c r="N22" s="70"/>
      <c r="O22" s="9">
        <v>0</v>
      </c>
      <c r="P22" s="85">
        <v>0</v>
      </c>
      <c r="Q22" s="70"/>
      <c r="R22" s="9">
        <v>0</v>
      </c>
      <c r="S22" s="9">
        <v>0</v>
      </c>
      <c r="T22" s="9">
        <v>0</v>
      </c>
      <c r="U22" s="9">
        <v>0</v>
      </c>
      <c r="V22" s="9">
        <v>0</v>
      </c>
      <c r="W22" s="86"/>
      <c r="X22" s="70"/>
      <c r="Y22" s="86"/>
      <c r="Z22" s="70"/>
      <c r="AA22" s="8"/>
      <c r="AB22" s="8"/>
      <c r="AC22" s="86"/>
      <c r="AD22" s="69"/>
      <c r="AE22" s="70"/>
    </row>
    <row r="23" spans="1:31" x14ac:dyDescent="0.2">
      <c r="A23" s="21" t="s">
        <v>647</v>
      </c>
      <c r="B23" s="84" t="s">
        <v>646</v>
      </c>
      <c r="C23" s="70"/>
      <c r="D23" s="9">
        <v>0</v>
      </c>
      <c r="E23" s="85">
        <v>0</v>
      </c>
      <c r="F23" s="70"/>
      <c r="G23" s="9">
        <v>0</v>
      </c>
      <c r="H23" s="9">
        <v>0</v>
      </c>
      <c r="I23" s="9">
        <v>0</v>
      </c>
      <c r="J23" s="9">
        <v>0</v>
      </c>
      <c r="K23" s="9">
        <v>0</v>
      </c>
      <c r="L23" s="9">
        <v>0</v>
      </c>
      <c r="M23" s="85">
        <v>0</v>
      </c>
      <c r="N23" s="70"/>
      <c r="O23" s="9">
        <v>0</v>
      </c>
      <c r="P23" s="85">
        <v>0</v>
      </c>
      <c r="Q23" s="70"/>
      <c r="R23" s="9">
        <v>0</v>
      </c>
      <c r="S23" s="9">
        <v>0</v>
      </c>
      <c r="T23" s="9">
        <v>0</v>
      </c>
      <c r="U23" s="9">
        <v>0</v>
      </c>
      <c r="V23" s="9">
        <v>0</v>
      </c>
      <c r="W23" s="86"/>
      <c r="X23" s="70"/>
      <c r="Y23" s="86"/>
      <c r="Z23" s="70"/>
      <c r="AA23" s="8"/>
      <c r="AB23" s="8"/>
      <c r="AC23" s="86"/>
      <c r="AD23" s="69"/>
      <c r="AE23" s="70"/>
    </row>
    <row r="24" spans="1:31" x14ac:dyDescent="0.2">
      <c r="A24" s="21" t="s">
        <v>54</v>
      </c>
      <c r="B24" s="84" t="s">
        <v>190</v>
      </c>
      <c r="C24" s="70"/>
      <c r="D24" s="9">
        <v>0</v>
      </c>
      <c r="E24" s="85">
        <v>0</v>
      </c>
      <c r="F24" s="70"/>
      <c r="G24" s="9">
        <v>0</v>
      </c>
      <c r="H24" s="9">
        <v>0</v>
      </c>
      <c r="I24" s="9">
        <v>0</v>
      </c>
      <c r="J24" s="9">
        <v>0</v>
      </c>
      <c r="K24" s="9">
        <v>0</v>
      </c>
      <c r="L24" s="9">
        <v>0</v>
      </c>
      <c r="M24" s="85">
        <v>0</v>
      </c>
      <c r="N24" s="70"/>
      <c r="O24" s="9">
        <v>0</v>
      </c>
      <c r="P24" s="85">
        <v>0</v>
      </c>
      <c r="Q24" s="70"/>
      <c r="R24" s="9">
        <v>0</v>
      </c>
      <c r="S24" s="9">
        <v>0</v>
      </c>
      <c r="T24" s="9">
        <v>0</v>
      </c>
      <c r="U24" s="9">
        <v>0</v>
      </c>
      <c r="V24" s="9">
        <v>0</v>
      </c>
      <c r="W24" s="86"/>
      <c r="X24" s="70"/>
      <c r="Y24" s="86"/>
      <c r="Z24" s="70"/>
      <c r="AA24" s="8"/>
      <c r="AB24" s="8"/>
      <c r="AC24" s="86"/>
      <c r="AD24" s="69"/>
      <c r="AE24" s="70"/>
    </row>
    <row r="25" spans="1:31" x14ac:dyDescent="0.2">
      <c r="A25" s="21" t="s">
        <v>645</v>
      </c>
      <c r="B25" s="84" t="s">
        <v>189</v>
      </c>
      <c r="C25" s="70"/>
      <c r="D25" s="9">
        <v>0</v>
      </c>
      <c r="E25" s="85">
        <v>0</v>
      </c>
      <c r="F25" s="70"/>
      <c r="G25" s="9">
        <v>0</v>
      </c>
      <c r="H25" s="9">
        <v>0</v>
      </c>
      <c r="I25" s="9">
        <v>0</v>
      </c>
      <c r="J25" s="9">
        <v>0</v>
      </c>
      <c r="K25" s="9">
        <v>0</v>
      </c>
      <c r="L25" s="9">
        <v>0</v>
      </c>
      <c r="M25" s="85">
        <v>0</v>
      </c>
      <c r="N25" s="70"/>
      <c r="O25" s="9">
        <v>0</v>
      </c>
      <c r="P25" s="85">
        <v>0</v>
      </c>
      <c r="Q25" s="70"/>
      <c r="R25" s="9">
        <v>0</v>
      </c>
      <c r="S25" s="9">
        <v>0</v>
      </c>
      <c r="T25" s="9">
        <v>0</v>
      </c>
      <c r="U25" s="9">
        <v>0</v>
      </c>
      <c r="V25" s="9">
        <v>0</v>
      </c>
      <c r="W25" s="86"/>
      <c r="X25" s="70"/>
      <c r="Y25" s="86"/>
      <c r="Z25" s="70"/>
      <c r="AA25" s="8"/>
      <c r="AB25" s="8"/>
      <c r="AC25" s="86"/>
      <c r="AD25" s="69"/>
      <c r="AE25" s="70"/>
    </row>
    <row r="26" spans="1:31" x14ac:dyDescent="0.2">
      <c r="A26" s="21" t="s">
        <v>644</v>
      </c>
      <c r="B26" s="84" t="s">
        <v>157</v>
      </c>
      <c r="C26" s="70"/>
      <c r="D26" s="9">
        <v>51201373098</v>
      </c>
      <c r="E26" s="85">
        <v>0</v>
      </c>
      <c r="F26" s="70"/>
      <c r="G26" s="9">
        <v>24073247837</v>
      </c>
      <c r="H26" s="9">
        <v>0</v>
      </c>
      <c r="I26" s="9">
        <v>27128125261</v>
      </c>
      <c r="J26" s="9">
        <v>3054877424</v>
      </c>
      <c r="K26" s="9">
        <v>0</v>
      </c>
      <c r="L26" s="9">
        <v>0</v>
      </c>
      <c r="M26" s="85">
        <v>51223332098</v>
      </c>
      <c r="N26" s="70"/>
      <c r="O26" s="9">
        <v>0</v>
      </c>
      <c r="P26" s="85">
        <v>24073247837</v>
      </c>
      <c r="Q26" s="70"/>
      <c r="R26" s="9">
        <v>0</v>
      </c>
      <c r="S26" s="9">
        <v>27150084261</v>
      </c>
      <c r="T26" s="9">
        <v>3076836424</v>
      </c>
      <c r="U26" s="9">
        <v>0</v>
      </c>
      <c r="V26" s="9">
        <v>0</v>
      </c>
      <c r="W26" s="86" t="s">
        <v>643</v>
      </c>
      <c r="X26" s="70"/>
      <c r="Y26" s="86"/>
      <c r="Z26" s="70"/>
      <c r="AA26" s="8" t="s">
        <v>437</v>
      </c>
      <c r="AB26" s="8"/>
      <c r="AC26" s="86" t="s">
        <v>642</v>
      </c>
      <c r="AD26" s="69"/>
      <c r="AE26" s="70"/>
    </row>
    <row r="27" spans="1:31" ht="33.6" customHeight="1" x14ac:dyDescent="0.2">
      <c r="A27" s="20" t="s">
        <v>641</v>
      </c>
      <c r="B27" s="80" t="s">
        <v>428</v>
      </c>
      <c r="C27" s="70"/>
      <c r="D27" s="12">
        <v>0</v>
      </c>
      <c r="E27" s="81">
        <v>0</v>
      </c>
      <c r="F27" s="70"/>
      <c r="G27" s="12">
        <v>0</v>
      </c>
      <c r="H27" s="12">
        <v>0</v>
      </c>
      <c r="I27" s="12">
        <v>0</v>
      </c>
      <c r="J27" s="12">
        <v>0</v>
      </c>
      <c r="K27" s="12">
        <v>0</v>
      </c>
      <c r="L27" s="12">
        <v>0</v>
      </c>
      <c r="M27" s="81">
        <v>21959000</v>
      </c>
      <c r="N27" s="70"/>
      <c r="O27" s="12">
        <v>0</v>
      </c>
      <c r="P27" s="81">
        <v>0</v>
      </c>
      <c r="Q27" s="70"/>
      <c r="R27" s="12">
        <v>0</v>
      </c>
      <c r="S27" s="12">
        <v>21959000</v>
      </c>
      <c r="T27" s="12">
        <v>21959000</v>
      </c>
      <c r="U27" s="12">
        <v>0</v>
      </c>
      <c r="V27" s="12">
        <v>0</v>
      </c>
      <c r="W27" s="82"/>
      <c r="X27" s="70"/>
      <c r="Y27" s="82"/>
      <c r="Z27" s="70"/>
      <c r="AA27" s="11"/>
      <c r="AB27" s="11"/>
      <c r="AC27" s="82"/>
      <c r="AD27" s="69"/>
      <c r="AE27" s="70"/>
    </row>
    <row r="28" spans="1:31" ht="30.95" customHeight="1" x14ac:dyDescent="0.2">
      <c r="A28" s="20" t="s">
        <v>640</v>
      </c>
      <c r="B28" s="80" t="s">
        <v>427</v>
      </c>
      <c r="C28" s="70"/>
      <c r="D28" s="12">
        <v>2282407649</v>
      </c>
      <c r="E28" s="81">
        <v>0</v>
      </c>
      <c r="F28" s="70"/>
      <c r="G28" s="12">
        <v>0</v>
      </c>
      <c r="H28" s="12">
        <v>0</v>
      </c>
      <c r="I28" s="12">
        <v>2282407649</v>
      </c>
      <c r="J28" s="12">
        <v>2282407649</v>
      </c>
      <c r="K28" s="12">
        <v>0</v>
      </c>
      <c r="L28" s="12">
        <v>0</v>
      </c>
      <c r="M28" s="81">
        <v>2282407649</v>
      </c>
      <c r="N28" s="70"/>
      <c r="O28" s="12">
        <v>0</v>
      </c>
      <c r="P28" s="81">
        <v>0</v>
      </c>
      <c r="Q28" s="70"/>
      <c r="R28" s="12">
        <v>0</v>
      </c>
      <c r="S28" s="12">
        <v>2282407649</v>
      </c>
      <c r="T28" s="12">
        <v>2282407649</v>
      </c>
      <c r="U28" s="12">
        <v>0</v>
      </c>
      <c r="V28" s="12">
        <v>0</v>
      </c>
      <c r="W28" s="82" t="s">
        <v>437</v>
      </c>
      <c r="X28" s="70"/>
      <c r="Y28" s="82"/>
      <c r="Z28" s="70"/>
      <c r="AA28" s="11"/>
      <c r="AB28" s="11"/>
      <c r="AC28" s="82" t="s">
        <v>437</v>
      </c>
      <c r="AD28" s="69"/>
      <c r="AE28" s="70"/>
    </row>
    <row r="29" spans="1:31" ht="23.1" customHeight="1" x14ac:dyDescent="0.2">
      <c r="A29" s="20" t="s">
        <v>639</v>
      </c>
      <c r="B29" s="80" t="s">
        <v>423</v>
      </c>
      <c r="C29" s="70"/>
      <c r="D29" s="12">
        <v>494473010</v>
      </c>
      <c r="E29" s="81">
        <v>0</v>
      </c>
      <c r="F29" s="70"/>
      <c r="G29" s="12">
        <v>247236505</v>
      </c>
      <c r="H29" s="12">
        <v>0</v>
      </c>
      <c r="I29" s="12">
        <v>247236505</v>
      </c>
      <c r="J29" s="12">
        <v>0</v>
      </c>
      <c r="K29" s="12">
        <v>0</v>
      </c>
      <c r="L29" s="12">
        <v>0</v>
      </c>
      <c r="M29" s="81">
        <v>494473010</v>
      </c>
      <c r="N29" s="70"/>
      <c r="O29" s="12">
        <v>0</v>
      </c>
      <c r="P29" s="81">
        <v>247236505</v>
      </c>
      <c r="Q29" s="70"/>
      <c r="R29" s="12">
        <v>0</v>
      </c>
      <c r="S29" s="12">
        <v>247236505</v>
      </c>
      <c r="T29" s="12">
        <v>0</v>
      </c>
      <c r="U29" s="12">
        <v>0</v>
      </c>
      <c r="V29" s="12">
        <v>0</v>
      </c>
      <c r="W29" s="82" t="s">
        <v>437</v>
      </c>
      <c r="X29" s="70"/>
      <c r="Y29" s="82"/>
      <c r="Z29" s="70"/>
      <c r="AA29" s="11" t="s">
        <v>437</v>
      </c>
      <c r="AB29" s="11"/>
      <c r="AC29" s="82" t="s">
        <v>437</v>
      </c>
      <c r="AD29" s="69"/>
      <c r="AE29" s="70"/>
    </row>
    <row r="30" spans="1:31" ht="36" customHeight="1" x14ac:dyDescent="0.2">
      <c r="A30" s="20" t="s">
        <v>638</v>
      </c>
      <c r="B30" s="80" t="s">
        <v>418</v>
      </c>
      <c r="C30" s="70"/>
      <c r="D30" s="12">
        <v>267020304</v>
      </c>
      <c r="E30" s="81">
        <v>0</v>
      </c>
      <c r="F30" s="70"/>
      <c r="G30" s="12">
        <v>133510152</v>
      </c>
      <c r="H30" s="12">
        <v>0</v>
      </c>
      <c r="I30" s="12">
        <v>133510152</v>
      </c>
      <c r="J30" s="12">
        <v>0</v>
      </c>
      <c r="K30" s="12">
        <v>0</v>
      </c>
      <c r="L30" s="12">
        <v>0</v>
      </c>
      <c r="M30" s="81">
        <v>267020304</v>
      </c>
      <c r="N30" s="70"/>
      <c r="O30" s="12">
        <v>0</v>
      </c>
      <c r="P30" s="81">
        <v>133510152</v>
      </c>
      <c r="Q30" s="70"/>
      <c r="R30" s="12">
        <v>0</v>
      </c>
      <c r="S30" s="12">
        <v>133510152</v>
      </c>
      <c r="T30" s="12">
        <v>0</v>
      </c>
      <c r="U30" s="12">
        <v>0</v>
      </c>
      <c r="V30" s="12">
        <v>0</v>
      </c>
      <c r="W30" s="82" t="s">
        <v>437</v>
      </c>
      <c r="X30" s="70"/>
      <c r="Y30" s="82"/>
      <c r="Z30" s="70"/>
      <c r="AA30" s="11" t="s">
        <v>437</v>
      </c>
      <c r="AB30" s="11"/>
      <c r="AC30" s="82" t="s">
        <v>437</v>
      </c>
      <c r="AD30" s="69"/>
      <c r="AE30" s="70"/>
    </row>
    <row r="31" spans="1:31" ht="23.1" customHeight="1" x14ac:dyDescent="0.2">
      <c r="A31" s="20" t="s">
        <v>637</v>
      </c>
      <c r="B31" s="80" t="s">
        <v>416</v>
      </c>
      <c r="C31" s="70"/>
      <c r="D31" s="12">
        <v>133440000</v>
      </c>
      <c r="E31" s="81">
        <v>0</v>
      </c>
      <c r="F31" s="70"/>
      <c r="G31" s="12">
        <v>66720000</v>
      </c>
      <c r="H31" s="12">
        <v>0</v>
      </c>
      <c r="I31" s="12">
        <v>66720000</v>
      </c>
      <c r="J31" s="12">
        <v>0</v>
      </c>
      <c r="K31" s="12">
        <v>0</v>
      </c>
      <c r="L31" s="12">
        <v>0</v>
      </c>
      <c r="M31" s="81">
        <v>133440000</v>
      </c>
      <c r="N31" s="70"/>
      <c r="O31" s="12">
        <v>0</v>
      </c>
      <c r="P31" s="81">
        <v>66720000</v>
      </c>
      <c r="Q31" s="70"/>
      <c r="R31" s="12">
        <v>0</v>
      </c>
      <c r="S31" s="12">
        <v>66720000</v>
      </c>
      <c r="T31" s="12">
        <v>0</v>
      </c>
      <c r="U31" s="12">
        <v>0</v>
      </c>
      <c r="V31" s="12">
        <v>0</v>
      </c>
      <c r="W31" s="82" t="s">
        <v>437</v>
      </c>
      <c r="X31" s="70"/>
      <c r="Y31" s="82"/>
      <c r="Z31" s="70"/>
      <c r="AA31" s="11" t="s">
        <v>437</v>
      </c>
      <c r="AB31" s="11"/>
      <c r="AC31" s="82" t="s">
        <v>437</v>
      </c>
      <c r="AD31" s="69"/>
      <c r="AE31" s="70"/>
    </row>
    <row r="32" spans="1:31" ht="23.1" customHeight="1" x14ac:dyDescent="0.2">
      <c r="A32" s="20" t="s">
        <v>636</v>
      </c>
      <c r="B32" s="80" t="s">
        <v>414</v>
      </c>
      <c r="C32" s="70"/>
      <c r="D32" s="12">
        <v>1236440</v>
      </c>
      <c r="E32" s="81">
        <v>0</v>
      </c>
      <c r="F32" s="70"/>
      <c r="G32" s="12">
        <v>0</v>
      </c>
      <c r="H32" s="12">
        <v>0</v>
      </c>
      <c r="I32" s="12">
        <v>1236440</v>
      </c>
      <c r="J32" s="12">
        <v>1236440</v>
      </c>
      <c r="K32" s="12">
        <v>0</v>
      </c>
      <c r="L32" s="12">
        <v>0</v>
      </c>
      <c r="M32" s="81">
        <v>1236440</v>
      </c>
      <c r="N32" s="70"/>
      <c r="O32" s="12">
        <v>0</v>
      </c>
      <c r="P32" s="81">
        <v>0</v>
      </c>
      <c r="Q32" s="70"/>
      <c r="R32" s="12">
        <v>0</v>
      </c>
      <c r="S32" s="12">
        <v>1236440</v>
      </c>
      <c r="T32" s="12">
        <v>1236440</v>
      </c>
      <c r="U32" s="12">
        <v>0</v>
      </c>
      <c r="V32" s="12">
        <v>0</v>
      </c>
      <c r="W32" s="82" t="s">
        <v>437</v>
      </c>
      <c r="X32" s="70"/>
      <c r="Y32" s="82"/>
      <c r="Z32" s="70"/>
      <c r="AA32" s="11"/>
      <c r="AB32" s="11"/>
      <c r="AC32" s="82" t="s">
        <v>437</v>
      </c>
      <c r="AD32" s="69"/>
      <c r="AE32" s="70"/>
    </row>
    <row r="33" spans="1:31" ht="23.1" customHeight="1" x14ac:dyDescent="0.2">
      <c r="A33" s="20" t="s">
        <v>635</v>
      </c>
      <c r="B33" s="80" t="s">
        <v>412</v>
      </c>
      <c r="C33" s="70"/>
      <c r="D33" s="12">
        <v>5613447638</v>
      </c>
      <c r="E33" s="81">
        <v>0</v>
      </c>
      <c r="F33" s="70"/>
      <c r="G33" s="12">
        <v>2806723819</v>
      </c>
      <c r="H33" s="12">
        <v>0</v>
      </c>
      <c r="I33" s="12">
        <v>2806723819</v>
      </c>
      <c r="J33" s="12">
        <v>0</v>
      </c>
      <c r="K33" s="12">
        <v>0</v>
      </c>
      <c r="L33" s="12">
        <v>0</v>
      </c>
      <c r="M33" s="81">
        <v>5613447638</v>
      </c>
      <c r="N33" s="70"/>
      <c r="O33" s="12">
        <v>0</v>
      </c>
      <c r="P33" s="81">
        <v>2806723819</v>
      </c>
      <c r="Q33" s="70"/>
      <c r="R33" s="12">
        <v>0</v>
      </c>
      <c r="S33" s="12">
        <v>2806723819</v>
      </c>
      <c r="T33" s="12">
        <v>0</v>
      </c>
      <c r="U33" s="12">
        <v>0</v>
      </c>
      <c r="V33" s="12">
        <v>0</v>
      </c>
      <c r="W33" s="82" t="s">
        <v>437</v>
      </c>
      <c r="X33" s="70"/>
      <c r="Y33" s="82"/>
      <c r="Z33" s="70"/>
      <c r="AA33" s="11" t="s">
        <v>437</v>
      </c>
      <c r="AB33" s="11"/>
      <c r="AC33" s="82" t="s">
        <v>437</v>
      </c>
      <c r="AD33" s="69"/>
      <c r="AE33" s="70"/>
    </row>
    <row r="34" spans="1:31" ht="23.1" customHeight="1" x14ac:dyDescent="0.2">
      <c r="A34" s="20" t="s">
        <v>634</v>
      </c>
      <c r="B34" s="80" t="s">
        <v>410</v>
      </c>
      <c r="C34" s="70"/>
      <c r="D34" s="12">
        <v>4010519874</v>
      </c>
      <c r="E34" s="81">
        <v>0</v>
      </c>
      <c r="F34" s="70"/>
      <c r="G34" s="12">
        <v>2005259937</v>
      </c>
      <c r="H34" s="12">
        <v>0</v>
      </c>
      <c r="I34" s="12">
        <v>2005259937</v>
      </c>
      <c r="J34" s="12">
        <v>0</v>
      </c>
      <c r="K34" s="12">
        <v>0</v>
      </c>
      <c r="L34" s="12">
        <v>0</v>
      </c>
      <c r="M34" s="81">
        <v>4010519874</v>
      </c>
      <c r="N34" s="70"/>
      <c r="O34" s="12">
        <v>0</v>
      </c>
      <c r="P34" s="81">
        <v>2005259937</v>
      </c>
      <c r="Q34" s="70"/>
      <c r="R34" s="12">
        <v>0</v>
      </c>
      <c r="S34" s="12">
        <v>2005259937</v>
      </c>
      <c r="T34" s="12">
        <v>0</v>
      </c>
      <c r="U34" s="12">
        <v>0</v>
      </c>
      <c r="V34" s="12">
        <v>0</v>
      </c>
      <c r="W34" s="82" t="s">
        <v>437</v>
      </c>
      <c r="X34" s="70"/>
      <c r="Y34" s="82"/>
      <c r="Z34" s="70"/>
      <c r="AA34" s="11" t="s">
        <v>437</v>
      </c>
      <c r="AB34" s="11"/>
      <c r="AC34" s="82" t="s">
        <v>437</v>
      </c>
      <c r="AD34" s="69"/>
      <c r="AE34" s="70"/>
    </row>
    <row r="35" spans="1:31" ht="23.1" customHeight="1" x14ac:dyDescent="0.2">
      <c r="A35" s="20" t="s">
        <v>633</v>
      </c>
      <c r="B35" s="80" t="s">
        <v>408</v>
      </c>
      <c r="C35" s="70"/>
      <c r="D35" s="12">
        <v>270936000</v>
      </c>
      <c r="E35" s="81">
        <v>0</v>
      </c>
      <c r="F35" s="70"/>
      <c r="G35" s="12">
        <v>135468000</v>
      </c>
      <c r="H35" s="12">
        <v>0</v>
      </c>
      <c r="I35" s="12">
        <v>135468000</v>
      </c>
      <c r="J35" s="12">
        <v>0</v>
      </c>
      <c r="K35" s="12">
        <v>0</v>
      </c>
      <c r="L35" s="12">
        <v>0</v>
      </c>
      <c r="M35" s="81">
        <v>270936000</v>
      </c>
      <c r="N35" s="70"/>
      <c r="O35" s="12">
        <v>0</v>
      </c>
      <c r="P35" s="81">
        <v>135468000</v>
      </c>
      <c r="Q35" s="70"/>
      <c r="R35" s="12">
        <v>0</v>
      </c>
      <c r="S35" s="12">
        <v>135468000</v>
      </c>
      <c r="T35" s="12">
        <v>0</v>
      </c>
      <c r="U35" s="12">
        <v>0</v>
      </c>
      <c r="V35" s="12">
        <v>0</v>
      </c>
      <c r="W35" s="82" t="s">
        <v>437</v>
      </c>
      <c r="X35" s="70"/>
      <c r="Y35" s="82"/>
      <c r="Z35" s="70"/>
      <c r="AA35" s="11" t="s">
        <v>437</v>
      </c>
      <c r="AB35" s="11"/>
      <c r="AC35" s="82" t="s">
        <v>437</v>
      </c>
      <c r="AD35" s="69"/>
      <c r="AE35" s="70"/>
    </row>
    <row r="36" spans="1:31" ht="36.950000000000003" customHeight="1" x14ac:dyDescent="0.2">
      <c r="A36" s="20" t="s">
        <v>632</v>
      </c>
      <c r="B36" s="80" t="s">
        <v>406</v>
      </c>
      <c r="C36" s="70"/>
      <c r="D36" s="12">
        <v>28411253774</v>
      </c>
      <c r="E36" s="81">
        <v>0</v>
      </c>
      <c r="F36" s="70"/>
      <c r="G36" s="12">
        <v>14205626887</v>
      </c>
      <c r="H36" s="12">
        <v>0</v>
      </c>
      <c r="I36" s="12">
        <v>14205626887</v>
      </c>
      <c r="J36" s="12">
        <v>0</v>
      </c>
      <c r="K36" s="12">
        <v>0</v>
      </c>
      <c r="L36" s="12">
        <v>0</v>
      </c>
      <c r="M36" s="81">
        <v>28411253774</v>
      </c>
      <c r="N36" s="70"/>
      <c r="O36" s="12">
        <v>0</v>
      </c>
      <c r="P36" s="81">
        <v>14205626887</v>
      </c>
      <c r="Q36" s="70"/>
      <c r="R36" s="12">
        <v>0</v>
      </c>
      <c r="S36" s="12">
        <v>14205626887</v>
      </c>
      <c r="T36" s="12">
        <v>0</v>
      </c>
      <c r="U36" s="12">
        <v>0</v>
      </c>
      <c r="V36" s="12">
        <v>0</v>
      </c>
      <c r="W36" s="82" t="s">
        <v>437</v>
      </c>
      <c r="X36" s="70"/>
      <c r="Y36" s="82"/>
      <c r="Z36" s="70"/>
      <c r="AA36" s="11" t="s">
        <v>437</v>
      </c>
      <c r="AB36" s="11"/>
      <c r="AC36" s="82" t="s">
        <v>437</v>
      </c>
      <c r="AD36" s="69"/>
      <c r="AE36" s="70"/>
    </row>
    <row r="37" spans="1:31" ht="23.1" customHeight="1" x14ac:dyDescent="0.2">
      <c r="A37" s="20" t="s">
        <v>631</v>
      </c>
      <c r="B37" s="80" t="s">
        <v>404</v>
      </c>
      <c r="C37" s="70"/>
      <c r="D37" s="12">
        <v>2428917084</v>
      </c>
      <c r="E37" s="81">
        <v>0</v>
      </c>
      <c r="F37" s="70"/>
      <c r="G37" s="12">
        <v>1214458542</v>
      </c>
      <c r="H37" s="12">
        <v>0</v>
      </c>
      <c r="I37" s="12">
        <v>1214458542</v>
      </c>
      <c r="J37" s="12">
        <v>0</v>
      </c>
      <c r="K37" s="12">
        <v>0</v>
      </c>
      <c r="L37" s="12">
        <v>0</v>
      </c>
      <c r="M37" s="81">
        <v>2428917084</v>
      </c>
      <c r="N37" s="70"/>
      <c r="O37" s="12">
        <v>0</v>
      </c>
      <c r="P37" s="81">
        <v>1214458542</v>
      </c>
      <c r="Q37" s="70"/>
      <c r="R37" s="12">
        <v>0</v>
      </c>
      <c r="S37" s="12">
        <v>1214458542</v>
      </c>
      <c r="T37" s="12">
        <v>0</v>
      </c>
      <c r="U37" s="12">
        <v>0</v>
      </c>
      <c r="V37" s="12">
        <v>0</v>
      </c>
      <c r="W37" s="82" t="s">
        <v>437</v>
      </c>
      <c r="X37" s="70"/>
      <c r="Y37" s="82"/>
      <c r="Z37" s="70"/>
      <c r="AA37" s="11" t="s">
        <v>437</v>
      </c>
      <c r="AB37" s="11"/>
      <c r="AC37" s="82" t="s">
        <v>437</v>
      </c>
      <c r="AD37" s="69"/>
      <c r="AE37" s="70"/>
    </row>
    <row r="38" spans="1:31" ht="23.1" customHeight="1" x14ac:dyDescent="0.2">
      <c r="A38" s="20" t="s">
        <v>630</v>
      </c>
      <c r="B38" s="80" t="s">
        <v>402</v>
      </c>
      <c r="C38" s="70"/>
      <c r="D38" s="12">
        <v>2450927990</v>
      </c>
      <c r="E38" s="81">
        <v>0</v>
      </c>
      <c r="F38" s="70"/>
      <c r="G38" s="12">
        <v>1225463995</v>
      </c>
      <c r="H38" s="12">
        <v>0</v>
      </c>
      <c r="I38" s="12">
        <v>1225463995</v>
      </c>
      <c r="J38" s="12">
        <v>0</v>
      </c>
      <c r="K38" s="12">
        <v>0</v>
      </c>
      <c r="L38" s="12">
        <v>0</v>
      </c>
      <c r="M38" s="81">
        <v>2450927990</v>
      </c>
      <c r="N38" s="70"/>
      <c r="O38" s="12">
        <v>0</v>
      </c>
      <c r="P38" s="81">
        <v>1225463995</v>
      </c>
      <c r="Q38" s="70"/>
      <c r="R38" s="12">
        <v>0</v>
      </c>
      <c r="S38" s="12">
        <v>1225463995</v>
      </c>
      <c r="T38" s="12">
        <v>0</v>
      </c>
      <c r="U38" s="12">
        <v>0</v>
      </c>
      <c r="V38" s="12">
        <v>0</v>
      </c>
      <c r="W38" s="82" t="s">
        <v>437</v>
      </c>
      <c r="X38" s="70"/>
      <c r="Y38" s="82"/>
      <c r="Z38" s="70"/>
      <c r="AA38" s="11" t="s">
        <v>437</v>
      </c>
      <c r="AB38" s="11"/>
      <c r="AC38" s="82" t="s">
        <v>437</v>
      </c>
      <c r="AD38" s="69"/>
      <c r="AE38" s="70"/>
    </row>
    <row r="39" spans="1:31" ht="33.6" customHeight="1" x14ac:dyDescent="0.2">
      <c r="A39" s="20" t="s">
        <v>629</v>
      </c>
      <c r="B39" s="80" t="s">
        <v>400</v>
      </c>
      <c r="C39" s="70"/>
      <c r="D39" s="12">
        <v>771233335</v>
      </c>
      <c r="E39" s="81">
        <v>0</v>
      </c>
      <c r="F39" s="70"/>
      <c r="G39" s="12">
        <v>0</v>
      </c>
      <c r="H39" s="12">
        <v>0</v>
      </c>
      <c r="I39" s="12">
        <v>771233335</v>
      </c>
      <c r="J39" s="12">
        <v>771233335</v>
      </c>
      <c r="K39" s="12">
        <v>0</v>
      </c>
      <c r="L39" s="12">
        <v>0</v>
      </c>
      <c r="M39" s="81">
        <v>771233335</v>
      </c>
      <c r="N39" s="70"/>
      <c r="O39" s="12">
        <v>0</v>
      </c>
      <c r="P39" s="81">
        <v>0</v>
      </c>
      <c r="Q39" s="70"/>
      <c r="R39" s="12">
        <v>0</v>
      </c>
      <c r="S39" s="12">
        <v>771233335</v>
      </c>
      <c r="T39" s="12">
        <v>771233335</v>
      </c>
      <c r="U39" s="12">
        <v>0</v>
      </c>
      <c r="V39" s="12">
        <v>0</v>
      </c>
      <c r="W39" s="82" t="s">
        <v>437</v>
      </c>
      <c r="X39" s="70"/>
      <c r="Y39" s="82"/>
      <c r="Z39" s="70"/>
      <c r="AA39" s="11"/>
      <c r="AB39" s="11"/>
      <c r="AC39" s="82" t="s">
        <v>437</v>
      </c>
      <c r="AD39" s="69"/>
      <c r="AE39" s="70"/>
    </row>
    <row r="40" spans="1:31" ht="23.1" customHeight="1" x14ac:dyDescent="0.2">
      <c r="A40" s="20" t="s">
        <v>628</v>
      </c>
      <c r="B40" s="80" t="s">
        <v>398</v>
      </c>
      <c r="C40" s="70"/>
      <c r="D40" s="12">
        <v>702376400</v>
      </c>
      <c r="E40" s="81">
        <v>0</v>
      </c>
      <c r="F40" s="70"/>
      <c r="G40" s="12">
        <v>351188200</v>
      </c>
      <c r="H40" s="12">
        <v>0</v>
      </c>
      <c r="I40" s="12">
        <v>351188200</v>
      </c>
      <c r="J40" s="12">
        <v>0</v>
      </c>
      <c r="K40" s="12">
        <v>0</v>
      </c>
      <c r="L40" s="12">
        <v>0</v>
      </c>
      <c r="M40" s="81">
        <v>702376400</v>
      </c>
      <c r="N40" s="70"/>
      <c r="O40" s="12">
        <v>0</v>
      </c>
      <c r="P40" s="81">
        <v>351188200</v>
      </c>
      <c r="Q40" s="70"/>
      <c r="R40" s="12">
        <v>0</v>
      </c>
      <c r="S40" s="12">
        <v>351188200</v>
      </c>
      <c r="T40" s="12">
        <v>0</v>
      </c>
      <c r="U40" s="12">
        <v>0</v>
      </c>
      <c r="V40" s="12">
        <v>0</v>
      </c>
      <c r="W40" s="82" t="s">
        <v>437</v>
      </c>
      <c r="X40" s="70"/>
      <c r="Y40" s="82"/>
      <c r="Z40" s="70"/>
      <c r="AA40" s="11" t="s">
        <v>437</v>
      </c>
      <c r="AB40" s="11"/>
      <c r="AC40" s="82" t="s">
        <v>437</v>
      </c>
      <c r="AD40" s="69"/>
      <c r="AE40" s="70"/>
    </row>
    <row r="41" spans="1:31" ht="23.1" customHeight="1" x14ac:dyDescent="0.2">
      <c r="A41" s="20" t="s">
        <v>627</v>
      </c>
      <c r="B41" s="80" t="s">
        <v>396</v>
      </c>
      <c r="C41" s="70"/>
      <c r="D41" s="12">
        <v>994250000</v>
      </c>
      <c r="E41" s="81">
        <v>0</v>
      </c>
      <c r="F41" s="70"/>
      <c r="G41" s="12">
        <v>497125000</v>
      </c>
      <c r="H41" s="12">
        <v>0</v>
      </c>
      <c r="I41" s="12">
        <v>497125000</v>
      </c>
      <c r="J41" s="12">
        <v>0</v>
      </c>
      <c r="K41" s="12">
        <v>0</v>
      </c>
      <c r="L41" s="12">
        <v>0</v>
      </c>
      <c r="M41" s="81">
        <v>994250000</v>
      </c>
      <c r="N41" s="70"/>
      <c r="O41" s="12">
        <v>0</v>
      </c>
      <c r="P41" s="81">
        <v>497125000</v>
      </c>
      <c r="Q41" s="70"/>
      <c r="R41" s="12">
        <v>0</v>
      </c>
      <c r="S41" s="12">
        <v>497125000</v>
      </c>
      <c r="T41" s="12">
        <v>0</v>
      </c>
      <c r="U41" s="12">
        <v>0</v>
      </c>
      <c r="V41" s="12">
        <v>0</v>
      </c>
      <c r="W41" s="82" t="s">
        <v>437</v>
      </c>
      <c r="X41" s="70"/>
      <c r="Y41" s="82"/>
      <c r="Z41" s="70"/>
      <c r="AA41" s="11" t="s">
        <v>437</v>
      </c>
      <c r="AB41" s="11"/>
      <c r="AC41" s="82" t="s">
        <v>437</v>
      </c>
      <c r="AD41" s="69"/>
      <c r="AE41" s="70"/>
    </row>
    <row r="42" spans="1:31" ht="23.1" customHeight="1" x14ac:dyDescent="0.2">
      <c r="A42" s="20" t="s">
        <v>626</v>
      </c>
      <c r="B42" s="80" t="s">
        <v>394</v>
      </c>
      <c r="C42" s="70"/>
      <c r="D42" s="12">
        <v>1575068000</v>
      </c>
      <c r="E42" s="81">
        <v>0</v>
      </c>
      <c r="F42" s="70"/>
      <c r="G42" s="12">
        <v>787534000</v>
      </c>
      <c r="H42" s="12">
        <v>0</v>
      </c>
      <c r="I42" s="12">
        <v>787534000</v>
      </c>
      <c r="J42" s="12">
        <v>0</v>
      </c>
      <c r="K42" s="12">
        <v>0</v>
      </c>
      <c r="L42" s="12">
        <v>0</v>
      </c>
      <c r="M42" s="81">
        <v>1575068000</v>
      </c>
      <c r="N42" s="70"/>
      <c r="O42" s="12">
        <v>0</v>
      </c>
      <c r="P42" s="81">
        <v>787534000</v>
      </c>
      <c r="Q42" s="70"/>
      <c r="R42" s="12">
        <v>0</v>
      </c>
      <c r="S42" s="12">
        <v>787534000</v>
      </c>
      <c r="T42" s="12">
        <v>0</v>
      </c>
      <c r="U42" s="12">
        <v>0</v>
      </c>
      <c r="V42" s="12">
        <v>0</v>
      </c>
      <c r="W42" s="82" t="s">
        <v>437</v>
      </c>
      <c r="X42" s="70"/>
      <c r="Y42" s="82"/>
      <c r="Z42" s="70"/>
      <c r="AA42" s="11" t="s">
        <v>437</v>
      </c>
      <c r="AB42" s="11"/>
      <c r="AC42" s="82" t="s">
        <v>437</v>
      </c>
      <c r="AD42" s="69"/>
      <c r="AE42" s="70"/>
    </row>
    <row r="43" spans="1:31" ht="23.1" customHeight="1" x14ac:dyDescent="0.2">
      <c r="A43" s="20" t="s">
        <v>625</v>
      </c>
      <c r="B43" s="80" t="s">
        <v>389</v>
      </c>
      <c r="C43" s="70"/>
      <c r="D43" s="12">
        <v>793865600</v>
      </c>
      <c r="E43" s="81">
        <v>0</v>
      </c>
      <c r="F43" s="70"/>
      <c r="G43" s="12">
        <v>396932800</v>
      </c>
      <c r="H43" s="12">
        <v>0</v>
      </c>
      <c r="I43" s="12">
        <v>396932800</v>
      </c>
      <c r="J43" s="12">
        <v>0</v>
      </c>
      <c r="K43" s="12">
        <v>0</v>
      </c>
      <c r="L43" s="12">
        <v>0</v>
      </c>
      <c r="M43" s="81">
        <v>793865600</v>
      </c>
      <c r="N43" s="70"/>
      <c r="O43" s="12">
        <v>0</v>
      </c>
      <c r="P43" s="81">
        <v>396932800</v>
      </c>
      <c r="Q43" s="70"/>
      <c r="R43" s="12">
        <v>0</v>
      </c>
      <c r="S43" s="12">
        <v>396932800</v>
      </c>
      <c r="T43" s="12">
        <v>0</v>
      </c>
      <c r="U43" s="12">
        <v>0</v>
      </c>
      <c r="V43" s="12">
        <v>0</v>
      </c>
      <c r="W43" s="82" t="s">
        <v>437</v>
      </c>
      <c r="X43" s="70"/>
      <c r="Y43" s="82"/>
      <c r="Z43" s="70"/>
      <c r="AA43" s="11" t="s">
        <v>437</v>
      </c>
      <c r="AB43" s="11"/>
      <c r="AC43" s="82" t="s">
        <v>437</v>
      </c>
      <c r="AD43" s="69"/>
      <c r="AE43" s="70"/>
    </row>
    <row r="44" spans="1:31" ht="27" customHeight="1" x14ac:dyDescent="0.2">
      <c r="A44" s="21" t="s">
        <v>624</v>
      </c>
      <c r="B44" s="84" t="s">
        <v>623</v>
      </c>
      <c r="C44" s="70"/>
      <c r="D44" s="9">
        <v>0</v>
      </c>
      <c r="E44" s="85">
        <v>0</v>
      </c>
      <c r="F44" s="70"/>
      <c r="G44" s="9">
        <v>0</v>
      </c>
      <c r="H44" s="9">
        <v>0</v>
      </c>
      <c r="I44" s="9">
        <v>0</v>
      </c>
      <c r="J44" s="9">
        <v>0</v>
      </c>
      <c r="K44" s="9">
        <v>0</v>
      </c>
      <c r="L44" s="9">
        <v>0</v>
      </c>
      <c r="M44" s="85">
        <v>0</v>
      </c>
      <c r="N44" s="70"/>
      <c r="O44" s="9">
        <v>0</v>
      </c>
      <c r="P44" s="85">
        <v>0</v>
      </c>
      <c r="Q44" s="70"/>
      <c r="R44" s="9">
        <v>0</v>
      </c>
      <c r="S44" s="9">
        <v>0</v>
      </c>
      <c r="T44" s="9">
        <v>0</v>
      </c>
      <c r="U44" s="9">
        <v>0</v>
      </c>
      <c r="V44" s="9">
        <v>0</v>
      </c>
      <c r="W44" s="86"/>
      <c r="X44" s="70"/>
      <c r="Y44" s="86"/>
      <c r="Z44" s="70"/>
      <c r="AA44" s="8"/>
      <c r="AB44" s="8"/>
      <c r="AC44" s="86"/>
      <c r="AD44" s="69"/>
      <c r="AE44" s="70"/>
    </row>
    <row r="45" spans="1:31" ht="18" customHeight="1" x14ac:dyDescent="0.2">
      <c r="A45" s="21" t="s">
        <v>622</v>
      </c>
      <c r="B45" s="84" t="s">
        <v>188</v>
      </c>
      <c r="C45" s="70"/>
      <c r="D45" s="9">
        <v>2464000000</v>
      </c>
      <c r="E45" s="85">
        <v>0</v>
      </c>
      <c r="F45" s="70"/>
      <c r="G45" s="9">
        <v>1232000000</v>
      </c>
      <c r="H45" s="9">
        <v>0</v>
      </c>
      <c r="I45" s="9">
        <v>1232000000</v>
      </c>
      <c r="J45" s="9">
        <v>0</v>
      </c>
      <c r="K45" s="9">
        <v>0</v>
      </c>
      <c r="L45" s="9">
        <v>0</v>
      </c>
      <c r="M45" s="85">
        <v>2464000000</v>
      </c>
      <c r="N45" s="70"/>
      <c r="O45" s="9">
        <v>0</v>
      </c>
      <c r="P45" s="85">
        <v>1232000000</v>
      </c>
      <c r="Q45" s="70"/>
      <c r="R45" s="9">
        <v>0</v>
      </c>
      <c r="S45" s="9">
        <v>1232000000</v>
      </c>
      <c r="T45" s="9">
        <v>0</v>
      </c>
      <c r="U45" s="9">
        <v>0</v>
      </c>
      <c r="V45" s="9">
        <v>0</v>
      </c>
      <c r="W45" s="86" t="s">
        <v>437</v>
      </c>
      <c r="X45" s="70"/>
      <c r="Y45" s="86"/>
      <c r="Z45" s="70"/>
      <c r="AA45" s="8" t="s">
        <v>437</v>
      </c>
      <c r="AB45" s="8"/>
      <c r="AC45" s="86" t="s">
        <v>437</v>
      </c>
      <c r="AD45" s="69"/>
      <c r="AE45" s="70"/>
    </row>
    <row r="46" spans="1:31" ht="24" customHeight="1" x14ac:dyDescent="0.2">
      <c r="A46" s="20" t="s">
        <v>621</v>
      </c>
      <c r="B46" s="80" t="s">
        <v>420</v>
      </c>
      <c r="C46" s="70"/>
      <c r="D46" s="12">
        <v>1672000000</v>
      </c>
      <c r="E46" s="81">
        <v>0</v>
      </c>
      <c r="F46" s="70"/>
      <c r="G46" s="12">
        <v>836000000</v>
      </c>
      <c r="H46" s="12">
        <v>0</v>
      </c>
      <c r="I46" s="12">
        <v>836000000</v>
      </c>
      <c r="J46" s="12">
        <v>0</v>
      </c>
      <c r="K46" s="12">
        <v>0</v>
      </c>
      <c r="L46" s="12">
        <v>0</v>
      </c>
      <c r="M46" s="81">
        <v>1672000000</v>
      </c>
      <c r="N46" s="70"/>
      <c r="O46" s="12">
        <v>0</v>
      </c>
      <c r="P46" s="81">
        <v>836000000</v>
      </c>
      <c r="Q46" s="70"/>
      <c r="R46" s="12">
        <v>0</v>
      </c>
      <c r="S46" s="12">
        <v>836000000</v>
      </c>
      <c r="T46" s="12">
        <v>0</v>
      </c>
      <c r="U46" s="12">
        <v>0</v>
      </c>
      <c r="V46" s="12">
        <v>0</v>
      </c>
      <c r="W46" s="82" t="s">
        <v>437</v>
      </c>
      <c r="X46" s="70"/>
      <c r="Y46" s="82"/>
      <c r="Z46" s="70"/>
      <c r="AA46" s="11" t="s">
        <v>437</v>
      </c>
      <c r="AB46" s="11"/>
      <c r="AC46" s="82" t="s">
        <v>437</v>
      </c>
      <c r="AD46" s="69"/>
      <c r="AE46" s="70"/>
    </row>
    <row r="47" spans="1:31" ht="24" customHeight="1" x14ac:dyDescent="0.2">
      <c r="A47" s="20" t="s">
        <v>620</v>
      </c>
      <c r="B47" s="80" t="s">
        <v>392</v>
      </c>
      <c r="C47" s="70"/>
      <c r="D47" s="12">
        <v>792000000</v>
      </c>
      <c r="E47" s="81">
        <v>0</v>
      </c>
      <c r="F47" s="70"/>
      <c r="G47" s="12">
        <v>396000000</v>
      </c>
      <c r="H47" s="12">
        <v>0</v>
      </c>
      <c r="I47" s="12">
        <v>396000000</v>
      </c>
      <c r="J47" s="12">
        <v>0</v>
      </c>
      <c r="K47" s="12">
        <v>0</v>
      </c>
      <c r="L47" s="12">
        <v>0</v>
      </c>
      <c r="M47" s="81">
        <v>792000000</v>
      </c>
      <c r="N47" s="70"/>
      <c r="O47" s="12">
        <v>0</v>
      </c>
      <c r="P47" s="81">
        <v>396000000</v>
      </c>
      <c r="Q47" s="70"/>
      <c r="R47" s="12">
        <v>0</v>
      </c>
      <c r="S47" s="12">
        <v>396000000</v>
      </c>
      <c r="T47" s="12">
        <v>0</v>
      </c>
      <c r="U47" s="12">
        <v>0</v>
      </c>
      <c r="V47" s="12">
        <v>0</v>
      </c>
      <c r="W47" s="82" t="s">
        <v>437</v>
      </c>
      <c r="X47" s="70"/>
      <c r="Y47" s="82"/>
      <c r="Z47" s="70"/>
      <c r="AA47" s="11" t="s">
        <v>437</v>
      </c>
      <c r="AB47" s="11"/>
      <c r="AC47" s="82" t="s">
        <v>437</v>
      </c>
      <c r="AD47" s="69"/>
      <c r="AE47" s="70"/>
    </row>
    <row r="48" spans="1:31" x14ac:dyDescent="0.2">
      <c r="A48" s="21" t="s">
        <v>619</v>
      </c>
      <c r="B48" s="84" t="s">
        <v>618</v>
      </c>
      <c r="C48" s="70"/>
      <c r="D48" s="9">
        <v>28375622238</v>
      </c>
      <c r="E48" s="85">
        <v>0</v>
      </c>
      <c r="F48" s="70"/>
      <c r="G48" s="9">
        <v>12007895831</v>
      </c>
      <c r="H48" s="9">
        <v>0</v>
      </c>
      <c r="I48" s="9">
        <v>16367726407</v>
      </c>
      <c r="J48" s="9">
        <v>4359830576</v>
      </c>
      <c r="K48" s="9">
        <v>0</v>
      </c>
      <c r="L48" s="9">
        <v>0</v>
      </c>
      <c r="M48" s="85">
        <v>0</v>
      </c>
      <c r="N48" s="70"/>
      <c r="O48" s="9">
        <v>0</v>
      </c>
      <c r="P48" s="85">
        <v>0</v>
      </c>
      <c r="Q48" s="70"/>
      <c r="R48" s="9">
        <v>0</v>
      </c>
      <c r="S48" s="9">
        <v>0</v>
      </c>
      <c r="T48" s="9">
        <v>0</v>
      </c>
      <c r="U48" s="9">
        <v>0</v>
      </c>
      <c r="V48" s="9">
        <v>0</v>
      </c>
      <c r="W48" s="86" t="s">
        <v>386</v>
      </c>
      <c r="X48" s="70"/>
      <c r="Y48" s="86"/>
      <c r="Z48" s="70"/>
      <c r="AA48" s="8" t="s">
        <v>386</v>
      </c>
      <c r="AB48" s="8"/>
      <c r="AC48" s="86" t="s">
        <v>386</v>
      </c>
      <c r="AD48" s="69"/>
      <c r="AE48" s="70"/>
    </row>
    <row r="49" spans="1:31" ht="21.95" customHeight="1" x14ac:dyDescent="0.2">
      <c r="A49" s="20" t="s">
        <v>617</v>
      </c>
      <c r="B49" s="80" t="s">
        <v>427</v>
      </c>
      <c r="C49" s="70"/>
      <c r="D49" s="12">
        <v>-2282407649</v>
      </c>
      <c r="E49" s="81">
        <v>0</v>
      </c>
      <c r="F49" s="70"/>
      <c r="G49" s="12">
        <v>0</v>
      </c>
      <c r="H49" s="12">
        <v>0</v>
      </c>
      <c r="I49" s="12">
        <v>-2282407649</v>
      </c>
      <c r="J49" s="12">
        <v>-2282407649</v>
      </c>
      <c r="K49" s="12">
        <v>0</v>
      </c>
      <c r="L49" s="12">
        <v>0</v>
      </c>
      <c r="M49" s="81">
        <v>0</v>
      </c>
      <c r="N49" s="70"/>
      <c r="O49" s="12">
        <v>0</v>
      </c>
      <c r="P49" s="81">
        <v>0</v>
      </c>
      <c r="Q49" s="70"/>
      <c r="R49" s="12">
        <v>0</v>
      </c>
      <c r="S49" s="12">
        <v>0</v>
      </c>
      <c r="T49" s="12">
        <v>0</v>
      </c>
      <c r="U49" s="12">
        <v>0</v>
      </c>
      <c r="V49" s="12">
        <v>0</v>
      </c>
      <c r="W49" s="82" t="s">
        <v>386</v>
      </c>
      <c r="X49" s="70"/>
      <c r="Y49" s="82"/>
      <c r="Z49" s="70"/>
      <c r="AA49" s="11"/>
      <c r="AB49" s="11"/>
      <c r="AC49" s="82" t="s">
        <v>386</v>
      </c>
      <c r="AD49" s="69"/>
      <c r="AE49" s="70"/>
    </row>
    <row r="50" spans="1:31" ht="36.6" customHeight="1" x14ac:dyDescent="0.2">
      <c r="A50" s="20" t="s">
        <v>616</v>
      </c>
      <c r="B50" s="80" t="s">
        <v>426</v>
      </c>
      <c r="C50" s="70"/>
      <c r="D50" s="12">
        <v>101976000</v>
      </c>
      <c r="E50" s="81">
        <v>0</v>
      </c>
      <c r="F50" s="70"/>
      <c r="G50" s="12">
        <v>50988000</v>
      </c>
      <c r="H50" s="12">
        <v>0</v>
      </c>
      <c r="I50" s="12">
        <v>50988000</v>
      </c>
      <c r="J50" s="12">
        <v>0</v>
      </c>
      <c r="K50" s="12">
        <v>0</v>
      </c>
      <c r="L50" s="12">
        <v>0</v>
      </c>
      <c r="M50" s="81">
        <v>0</v>
      </c>
      <c r="N50" s="70"/>
      <c r="O50" s="12">
        <v>0</v>
      </c>
      <c r="P50" s="81">
        <v>0</v>
      </c>
      <c r="Q50" s="70"/>
      <c r="R50" s="12">
        <v>0</v>
      </c>
      <c r="S50" s="12">
        <v>0</v>
      </c>
      <c r="T50" s="12">
        <v>0</v>
      </c>
      <c r="U50" s="12">
        <v>0</v>
      </c>
      <c r="V50" s="12">
        <v>0</v>
      </c>
      <c r="W50" s="82" t="s">
        <v>386</v>
      </c>
      <c r="X50" s="70"/>
      <c r="Y50" s="82"/>
      <c r="Z50" s="70"/>
      <c r="AA50" s="11" t="s">
        <v>386</v>
      </c>
      <c r="AB50" s="11"/>
      <c r="AC50" s="82" t="s">
        <v>386</v>
      </c>
      <c r="AD50" s="69"/>
      <c r="AE50" s="70"/>
    </row>
    <row r="51" spans="1:31" ht="34.5" customHeight="1" x14ac:dyDescent="0.2">
      <c r="A51" s="20" t="s">
        <v>615</v>
      </c>
      <c r="B51" s="80" t="s">
        <v>424</v>
      </c>
      <c r="C51" s="70"/>
      <c r="D51" s="12">
        <v>3678000000</v>
      </c>
      <c r="E51" s="81">
        <v>0</v>
      </c>
      <c r="F51" s="70"/>
      <c r="G51" s="12">
        <v>0</v>
      </c>
      <c r="H51" s="12">
        <v>0</v>
      </c>
      <c r="I51" s="12">
        <v>3678000000</v>
      </c>
      <c r="J51" s="12">
        <v>3678000000</v>
      </c>
      <c r="K51" s="12">
        <v>0</v>
      </c>
      <c r="L51" s="12">
        <v>0</v>
      </c>
      <c r="M51" s="81">
        <v>0</v>
      </c>
      <c r="N51" s="70"/>
      <c r="O51" s="12">
        <v>0</v>
      </c>
      <c r="P51" s="81">
        <v>0</v>
      </c>
      <c r="Q51" s="70"/>
      <c r="R51" s="12">
        <v>0</v>
      </c>
      <c r="S51" s="12">
        <v>0</v>
      </c>
      <c r="T51" s="12">
        <v>0</v>
      </c>
      <c r="U51" s="12">
        <v>0</v>
      </c>
      <c r="V51" s="12">
        <v>0</v>
      </c>
      <c r="W51" s="82" t="s">
        <v>386</v>
      </c>
      <c r="X51" s="70"/>
      <c r="Y51" s="82"/>
      <c r="Z51" s="70"/>
      <c r="AA51" s="11"/>
      <c r="AB51" s="11"/>
      <c r="AC51" s="82" t="s">
        <v>386</v>
      </c>
      <c r="AD51" s="69"/>
      <c r="AE51" s="70"/>
    </row>
    <row r="52" spans="1:31" ht="21.95" customHeight="1" x14ac:dyDescent="0.2">
      <c r="A52" s="20" t="s">
        <v>614</v>
      </c>
      <c r="B52" s="80" t="s">
        <v>423</v>
      </c>
      <c r="C52" s="70"/>
      <c r="D52" s="12">
        <v>538801010</v>
      </c>
      <c r="E52" s="81">
        <v>0</v>
      </c>
      <c r="F52" s="70"/>
      <c r="G52" s="12">
        <v>269400505</v>
      </c>
      <c r="H52" s="12">
        <v>0</v>
      </c>
      <c r="I52" s="12">
        <v>269400505</v>
      </c>
      <c r="J52" s="12">
        <v>0</v>
      </c>
      <c r="K52" s="12">
        <v>0</v>
      </c>
      <c r="L52" s="12">
        <v>0</v>
      </c>
      <c r="M52" s="81">
        <v>0</v>
      </c>
      <c r="N52" s="70"/>
      <c r="O52" s="12">
        <v>0</v>
      </c>
      <c r="P52" s="81">
        <v>0</v>
      </c>
      <c r="Q52" s="70"/>
      <c r="R52" s="12">
        <v>0</v>
      </c>
      <c r="S52" s="12">
        <v>0</v>
      </c>
      <c r="T52" s="12">
        <v>0</v>
      </c>
      <c r="U52" s="12">
        <v>0</v>
      </c>
      <c r="V52" s="12">
        <v>0</v>
      </c>
      <c r="W52" s="82" t="s">
        <v>386</v>
      </c>
      <c r="X52" s="70"/>
      <c r="Y52" s="82"/>
      <c r="Z52" s="70"/>
      <c r="AA52" s="11" t="s">
        <v>386</v>
      </c>
      <c r="AB52" s="11"/>
      <c r="AC52" s="82" t="s">
        <v>386</v>
      </c>
      <c r="AD52" s="69"/>
      <c r="AE52" s="70"/>
    </row>
    <row r="53" spans="1:31" ht="21.95" customHeight="1" x14ac:dyDescent="0.2">
      <c r="A53" s="20" t="s">
        <v>613</v>
      </c>
      <c r="B53" s="80" t="s">
        <v>421</v>
      </c>
      <c r="C53" s="70"/>
      <c r="D53" s="12">
        <v>583375856</v>
      </c>
      <c r="E53" s="81">
        <v>0</v>
      </c>
      <c r="F53" s="70"/>
      <c r="G53" s="12">
        <v>291687928</v>
      </c>
      <c r="H53" s="12">
        <v>0</v>
      </c>
      <c r="I53" s="12">
        <v>291687928</v>
      </c>
      <c r="J53" s="12">
        <v>0</v>
      </c>
      <c r="K53" s="12">
        <v>0</v>
      </c>
      <c r="L53" s="12">
        <v>0</v>
      </c>
      <c r="M53" s="81">
        <v>0</v>
      </c>
      <c r="N53" s="70"/>
      <c r="O53" s="12">
        <v>0</v>
      </c>
      <c r="P53" s="81">
        <v>0</v>
      </c>
      <c r="Q53" s="70"/>
      <c r="R53" s="12">
        <v>0</v>
      </c>
      <c r="S53" s="12">
        <v>0</v>
      </c>
      <c r="T53" s="12">
        <v>0</v>
      </c>
      <c r="U53" s="12">
        <v>0</v>
      </c>
      <c r="V53" s="12">
        <v>0</v>
      </c>
      <c r="W53" s="82" t="s">
        <v>386</v>
      </c>
      <c r="X53" s="70"/>
      <c r="Y53" s="82"/>
      <c r="Z53" s="70"/>
      <c r="AA53" s="11" t="s">
        <v>386</v>
      </c>
      <c r="AB53" s="11"/>
      <c r="AC53" s="82" t="s">
        <v>386</v>
      </c>
      <c r="AD53" s="69"/>
      <c r="AE53" s="70"/>
    </row>
    <row r="54" spans="1:31" ht="35.1" customHeight="1" x14ac:dyDescent="0.2">
      <c r="A54" s="20" t="s">
        <v>612</v>
      </c>
      <c r="B54" s="80" t="s">
        <v>420</v>
      </c>
      <c r="C54" s="70"/>
      <c r="D54" s="12">
        <v>2376000000</v>
      </c>
      <c r="E54" s="81">
        <v>0</v>
      </c>
      <c r="F54" s="70"/>
      <c r="G54" s="12">
        <v>1188000000</v>
      </c>
      <c r="H54" s="12">
        <v>0</v>
      </c>
      <c r="I54" s="12">
        <v>1188000000</v>
      </c>
      <c r="J54" s="12">
        <v>0</v>
      </c>
      <c r="K54" s="12">
        <v>0</v>
      </c>
      <c r="L54" s="12">
        <v>0</v>
      </c>
      <c r="M54" s="81">
        <v>0</v>
      </c>
      <c r="N54" s="70"/>
      <c r="O54" s="12">
        <v>0</v>
      </c>
      <c r="P54" s="81">
        <v>0</v>
      </c>
      <c r="Q54" s="70"/>
      <c r="R54" s="12">
        <v>0</v>
      </c>
      <c r="S54" s="12">
        <v>0</v>
      </c>
      <c r="T54" s="12">
        <v>0</v>
      </c>
      <c r="U54" s="12">
        <v>0</v>
      </c>
      <c r="V54" s="12">
        <v>0</v>
      </c>
      <c r="W54" s="82" t="s">
        <v>386</v>
      </c>
      <c r="X54" s="70"/>
      <c r="Y54" s="82"/>
      <c r="Z54" s="70"/>
      <c r="AA54" s="11" t="s">
        <v>386</v>
      </c>
      <c r="AB54" s="11"/>
      <c r="AC54" s="82" t="s">
        <v>386</v>
      </c>
      <c r="AD54" s="69"/>
      <c r="AE54" s="70"/>
    </row>
    <row r="55" spans="1:31" ht="33.6" customHeight="1" x14ac:dyDescent="0.2">
      <c r="A55" s="20" t="s">
        <v>611</v>
      </c>
      <c r="B55" s="80" t="s">
        <v>418</v>
      </c>
      <c r="C55" s="70"/>
      <c r="D55" s="12">
        <v>332979696</v>
      </c>
      <c r="E55" s="81">
        <v>0</v>
      </c>
      <c r="F55" s="70"/>
      <c r="G55" s="12">
        <v>166489848</v>
      </c>
      <c r="H55" s="12">
        <v>0</v>
      </c>
      <c r="I55" s="12">
        <v>166489848</v>
      </c>
      <c r="J55" s="12">
        <v>0</v>
      </c>
      <c r="K55" s="12">
        <v>0</v>
      </c>
      <c r="L55" s="12">
        <v>0</v>
      </c>
      <c r="M55" s="81">
        <v>0</v>
      </c>
      <c r="N55" s="70"/>
      <c r="O55" s="12">
        <v>0</v>
      </c>
      <c r="P55" s="81">
        <v>0</v>
      </c>
      <c r="Q55" s="70"/>
      <c r="R55" s="12">
        <v>0</v>
      </c>
      <c r="S55" s="12">
        <v>0</v>
      </c>
      <c r="T55" s="12">
        <v>0</v>
      </c>
      <c r="U55" s="12">
        <v>0</v>
      </c>
      <c r="V55" s="12">
        <v>0</v>
      </c>
      <c r="W55" s="82" t="s">
        <v>386</v>
      </c>
      <c r="X55" s="70"/>
      <c r="Y55" s="82"/>
      <c r="Z55" s="70"/>
      <c r="AA55" s="11" t="s">
        <v>386</v>
      </c>
      <c r="AB55" s="11"/>
      <c r="AC55" s="82" t="s">
        <v>386</v>
      </c>
      <c r="AD55" s="69"/>
      <c r="AE55" s="70"/>
    </row>
    <row r="56" spans="1:31" ht="26.1" customHeight="1" x14ac:dyDescent="0.2">
      <c r="A56" s="20" t="s">
        <v>610</v>
      </c>
      <c r="B56" s="80" t="s">
        <v>416</v>
      </c>
      <c r="C56" s="70"/>
      <c r="D56" s="12">
        <v>142560000</v>
      </c>
      <c r="E56" s="81">
        <v>0</v>
      </c>
      <c r="F56" s="70"/>
      <c r="G56" s="12">
        <v>71280000</v>
      </c>
      <c r="H56" s="12">
        <v>0</v>
      </c>
      <c r="I56" s="12">
        <v>71280000</v>
      </c>
      <c r="J56" s="12">
        <v>0</v>
      </c>
      <c r="K56" s="12">
        <v>0</v>
      </c>
      <c r="L56" s="12">
        <v>0</v>
      </c>
      <c r="M56" s="81">
        <v>0</v>
      </c>
      <c r="N56" s="70"/>
      <c r="O56" s="12">
        <v>0</v>
      </c>
      <c r="P56" s="81">
        <v>0</v>
      </c>
      <c r="Q56" s="70"/>
      <c r="R56" s="12">
        <v>0</v>
      </c>
      <c r="S56" s="12">
        <v>0</v>
      </c>
      <c r="T56" s="12">
        <v>0</v>
      </c>
      <c r="U56" s="12">
        <v>0</v>
      </c>
      <c r="V56" s="12">
        <v>0</v>
      </c>
      <c r="W56" s="82" t="s">
        <v>386</v>
      </c>
      <c r="X56" s="70"/>
      <c r="Y56" s="82"/>
      <c r="Z56" s="70"/>
      <c r="AA56" s="11" t="s">
        <v>386</v>
      </c>
      <c r="AB56" s="11"/>
      <c r="AC56" s="82" t="s">
        <v>386</v>
      </c>
      <c r="AD56" s="69"/>
      <c r="AE56" s="70"/>
    </row>
    <row r="57" spans="1:31" ht="21.95" customHeight="1" x14ac:dyDescent="0.2">
      <c r="A57" s="20" t="s">
        <v>609</v>
      </c>
      <c r="B57" s="80" t="s">
        <v>414</v>
      </c>
      <c r="C57" s="70"/>
      <c r="D57" s="12">
        <v>135471560</v>
      </c>
      <c r="E57" s="81">
        <v>0</v>
      </c>
      <c r="F57" s="70"/>
      <c r="G57" s="12">
        <v>0</v>
      </c>
      <c r="H57" s="12">
        <v>0</v>
      </c>
      <c r="I57" s="12">
        <v>135471560</v>
      </c>
      <c r="J57" s="12">
        <v>135471560</v>
      </c>
      <c r="K57" s="12">
        <v>0</v>
      </c>
      <c r="L57" s="12">
        <v>0</v>
      </c>
      <c r="M57" s="81">
        <v>0</v>
      </c>
      <c r="N57" s="70"/>
      <c r="O57" s="12">
        <v>0</v>
      </c>
      <c r="P57" s="81">
        <v>0</v>
      </c>
      <c r="Q57" s="70"/>
      <c r="R57" s="12">
        <v>0</v>
      </c>
      <c r="S57" s="12">
        <v>0</v>
      </c>
      <c r="T57" s="12">
        <v>0</v>
      </c>
      <c r="U57" s="12">
        <v>0</v>
      </c>
      <c r="V57" s="12">
        <v>0</v>
      </c>
      <c r="W57" s="82" t="s">
        <v>386</v>
      </c>
      <c r="X57" s="70"/>
      <c r="Y57" s="82"/>
      <c r="Z57" s="70"/>
      <c r="AA57" s="11"/>
      <c r="AB57" s="11"/>
      <c r="AC57" s="82" t="s">
        <v>386</v>
      </c>
      <c r="AD57" s="69"/>
      <c r="AE57" s="70"/>
    </row>
    <row r="58" spans="1:31" ht="21.95" customHeight="1" x14ac:dyDescent="0.2">
      <c r="A58" s="20" t="s">
        <v>608</v>
      </c>
      <c r="B58" s="80" t="s">
        <v>412</v>
      </c>
      <c r="C58" s="70"/>
      <c r="D58" s="12">
        <v>6468943822</v>
      </c>
      <c r="E58" s="81">
        <v>0</v>
      </c>
      <c r="F58" s="70"/>
      <c r="G58" s="12">
        <v>3234471911</v>
      </c>
      <c r="H58" s="12">
        <v>0</v>
      </c>
      <c r="I58" s="12">
        <v>3234471911</v>
      </c>
      <c r="J58" s="12">
        <v>0</v>
      </c>
      <c r="K58" s="12">
        <v>0</v>
      </c>
      <c r="L58" s="12">
        <v>0</v>
      </c>
      <c r="M58" s="81">
        <v>0</v>
      </c>
      <c r="N58" s="70"/>
      <c r="O58" s="12">
        <v>0</v>
      </c>
      <c r="P58" s="81">
        <v>0</v>
      </c>
      <c r="Q58" s="70"/>
      <c r="R58" s="12">
        <v>0</v>
      </c>
      <c r="S58" s="12">
        <v>0</v>
      </c>
      <c r="T58" s="12">
        <v>0</v>
      </c>
      <c r="U58" s="12">
        <v>0</v>
      </c>
      <c r="V58" s="12">
        <v>0</v>
      </c>
      <c r="W58" s="82" t="s">
        <v>386</v>
      </c>
      <c r="X58" s="70"/>
      <c r="Y58" s="82"/>
      <c r="Z58" s="70"/>
      <c r="AA58" s="11" t="s">
        <v>386</v>
      </c>
      <c r="AB58" s="11"/>
      <c r="AC58" s="82" t="s">
        <v>386</v>
      </c>
      <c r="AD58" s="69"/>
      <c r="AE58" s="70"/>
    </row>
    <row r="59" spans="1:31" ht="21.95" customHeight="1" x14ac:dyDescent="0.2">
      <c r="A59" s="20" t="s">
        <v>607</v>
      </c>
      <c r="B59" s="80" t="s">
        <v>410</v>
      </c>
      <c r="C59" s="70"/>
      <c r="D59" s="12">
        <v>280150126</v>
      </c>
      <c r="E59" s="81">
        <v>0</v>
      </c>
      <c r="F59" s="70"/>
      <c r="G59" s="12">
        <v>140075063</v>
      </c>
      <c r="H59" s="12">
        <v>0</v>
      </c>
      <c r="I59" s="12">
        <v>140075063</v>
      </c>
      <c r="J59" s="12">
        <v>0</v>
      </c>
      <c r="K59" s="12">
        <v>0</v>
      </c>
      <c r="L59" s="12">
        <v>0</v>
      </c>
      <c r="M59" s="81">
        <v>0</v>
      </c>
      <c r="N59" s="70"/>
      <c r="O59" s="12">
        <v>0</v>
      </c>
      <c r="P59" s="81">
        <v>0</v>
      </c>
      <c r="Q59" s="70"/>
      <c r="R59" s="12">
        <v>0</v>
      </c>
      <c r="S59" s="12">
        <v>0</v>
      </c>
      <c r="T59" s="12">
        <v>0</v>
      </c>
      <c r="U59" s="12">
        <v>0</v>
      </c>
      <c r="V59" s="12">
        <v>0</v>
      </c>
      <c r="W59" s="82" t="s">
        <v>386</v>
      </c>
      <c r="X59" s="70"/>
      <c r="Y59" s="82"/>
      <c r="Z59" s="70"/>
      <c r="AA59" s="11" t="s">
        <v>386</v>
      </c>
      <c r="AB59" s="11"/>
      <c r="AC59" s="82" t="s">
        <v>386</v>
      </c>
      <c r="AD59" s="69"/>
      <c r="AE59" s="70"/>
    </row>
    <row r="60" spans="1:31" ht="21.95" customHeight="1" x14ac:dyDescent="0.2">
      <c r="A60" s="20" t="s">
        <v>606</v>
      </c>
      <c r="B60" s="80" t="s">
        <v>408</v>
      </c>
      <c r="C60" s="70"/>
      <c r="D60" s="12">
        <v>3664000</v>
      </c>
      <c r="E60" s="81">
        <v>0</v>
      </c>
      <c r="F60" s="70"/>
      <c r="G60" s="12">
        <v>1832000</v>
      </c>
      <c r="H60" s="12">
        <v>0</v>
      </c>
      <c r="I60" s="12">
        <v>1832000</v>
      </c>
      <c r="J60" s="12">
        <v>0</v>
      </c>
      <c r="K60" s="12">
        <v>0</v>
      </c>
      <c r="L60" s="12">
        <v>0</v>
      </c>
      <c r="M60" s="81">
        <v>0</v>
      </c>
      <c r="N60" s="70"/>
      <c r="O60" s="12">
        <v>0</v>
      </c>
      <c r="P60" s="81">
        <v>0</v>
      </c>
      <c r="Q60" s="70"/>
      <c r="R60" s="12">
        <v>0</v>
      </c>
      <c r="S60" s="12">
        <v>0</v>
      </c>
      <c r="T60" s="12">
        <v>0</v>
      </c>
      <c r="U60" s="12">
        <v>0</v>
      </c>
      <c r="V60" s="12">
        <v>0</v>
      </c>
      <c r="W60" s="82" t="s">
        <v>386</v>
      </c>
      <c r="X60" s="70"/>
      <c r="Y60" s="82"/>
      <c r="Z60" s="70"/>
      <c r="AA60" s="11" t="s">
        <v>386</v>
      </c>
      <c r="AB60" s="11"/>
      <c r="AC60" s="82" t="s">
        <v>386</v>
      </c>
      <c r="AD60" s="69"/>
      <c r="AE60" s="70"/>
    </row>
    <row r="61" spans="1:31" ht="36" customHeight="1" x14ac:dyDescent="0.2">
      <c r="A61" s="20" t="s">
        <v>605</v>
      </c>
      <c r="B61" s="80" t="s">
        <v>406</v>
      </c>
      <c r="C61" s="70"/>
      <c r="D61" s="12">
        <v>1558746226</v>
      </c>
      <c r="E61" s="81">
        <v>0</v>
      </c>
      <c r="F61" s="70"/>
      <c r="G61" s="12">
        <v>779373113</v>
      </c>
      <c r="H61" s="12">
        <v>0</v>
      </c>
      <c r="I61" s="12">
        <v>779373113</v>
      </c>
      <c r="J61" s="12">
        <v>0</v>
      </c>
      <c r="K61" s="12">
        <v>0</v>
      </c>
      <c r="L61" s="12">
        <v>0</v>
      </c>
      <c r="M61" s="81">
        <v>0</v>
      </c>
      <c r="N61" s="70"/>
      <c r="O61" s="12">
        <v>0</v>
      </c>
      <c r="P61" s="81">
        <v>0</v>
      </c>
      <c r="Q61" s="70"/>
      <c r="R61" s="12">
        <v>0</v>
      </c>
      <c r="S61" s="12">
        <v>0</v>
      </c>
      <c r="T61" s="12">
        <v>0</v>
      </c>
      <c r="U61" s="12">
        <v>0</v>
      </c>
      <c r="V61" s="12">
        <v>0</v>
      </c>
      <c r="W61" s="82" t="s">
        <v>386</v>
      </c>
      <c r="X61" s="70"/>
      <c r="Y61" s="82"/>
      <c r="Z61" s="70"/>
      <c r="AA61" s="11" t="s">
        <v>386</v>
      </c>
      <c r="AB61" s="11"/>
      <c r="AC61" s="82" t="s">
        <v>386</v>
      </c>
      <c r="AD61" s="69"/>
      <c r="AE61" s="70"/>
    </row>
    <row r="62" spans="1:31" ht="21.95" customHeight="1" x14ac:dyDescent="0.2">
      <c r="A62" s="20" t="s">
        <v>604</v>
      </c>
      <c r="B62" s="80" t="s">
        <v>404</v>
      </c>
      <c r="C62" s="70"/>
      <c r="D62" s="12">
        <v>571082916</v>
      </c>
      <c r="E62" s="81">
        <v>0</v>
      </c>
      <c r="F62" s="70"/>
      <c r="G62" s="12">
        <v>285541458</v>
      </c>
      <c r="H62" s="12">
        <v>0</v>
      </c>
      <c r="I62" s="12">
        <v>285541458</v>
      </c>
      <c r="J62" s="12">
        <v>0</v>
      </c>
      <c r="K62" s="12">
        <v>0</v>
      </c>
      <c r="L62" s="12">
        <v>0</v>
      </c>
      <c r="M62" s="81">
        <v>0</v>
      </c>
      <c r="N62" s="70"/>
      <c r="O62" s="12">
        <v>0</v>
      </c>
      <c r="P62" s="81">
        <v>0</v>
      </c>
      <c r="Q62" s="70"/>
      <c r="R62" s="12">
        <v>0</v>
      </c>
      <c r="S62" s="12">
        <v>0</v>
      </c>
      <c r="T62" s="12">
        <v>0</v>
      </c>
      <c r="U62" s="12">
        <v>0</v>
      </c>
      <c r="V62" s="12">
        <v>0</v>
      </c>
      <c r="W62" s="82" t="s">
        <v>386</v>
      </c>
      <c r="X62" s="70"/>
      <c r="Y62" s="82"/>
      <c r="Z62" s="70"/>
      <c r="AA62" s="11" t="s">
        <v>386</v>
      </c>
      <c r="AB62" s="11"/>
      <c r="AC62" s="82" t="s">
        <v>386</v>
      </c>
      <c r="AD62" s="69"/>
      <c r="AE62" s="70"/>
    </row>
    <row r="63" spans="1:31" ht="24.95" customHeight="1" x14ac:dyDescent="0.2">
      <c r="A63" s="20" t="s">
        <v>603</v>
      </c>
      <c r="B63" s="80" t="s">
        <v>402</v>
      </c>
      <c r="C63" s="70"/>
      <c r="D63" s="12">
        <v>549072010</v>
      </c>
      <c r="E63" s="81">
        <v>0</v>
      </c>
      <c r="F63" s="70"/>
      <c r="G63" s="12">
        <v>274536005</v>
      </c>
      <c r="H63" s="12">
        <v>0</v>
      </c>
      <c r="I63" s="12">
        <v>274536005</v>
      </c>
      <c r="J63" s="12">
        <v>0</v>
      </c>
      <c r="K63" s="12">
        <v>0</v>
      </c>
      <c r="L63" s="12">
        <v>0</v>
      </c>
      <c r="M63" s="81">
        <v>0</v>
      </c>
      <c r="N63" s="70"/>
      <c r="O63" s="12">
        <v>0</v>
      </c>
      <c r="P63" s="81">
        <v>0</v>
      </c>
      <c r="Q63" s="70"/>
      <c r="R63" s="12">
        <v>0</v>
      </c>
      <c r="S63" s="12">
        <v>0</v>
      </c>
      <c r="T63" s="12">
        <v>0</v>
      </c>
      <c r="U63" s="12">
        <v>0</v>
      </c>
      <c r="V63" s="12">
        <v>0</v>
      </c>
      <c r="W63" s="82" t="s">
        <v>386</v>
      </c>
      <c r="X63" s="70"/>
      <c r="Y63" s="82"/>
      <c r="Z63" s="70"/>
      <c r="AA63" s="11" t="s">
        <v>386</v>
      </c>
      <c r="AB63" s="11"/>
      <c r="AC63" s="82" t="s">
        <v>386</v>
      </c>
      <c r="AD63" s="69"/>
      <c r="AE63" s="70"/>
    </row>
    <row r="64" spans="1:31" ht="33.950000000000003" customHeight="1" x14ac:dyDescent="0.2">
      <c r="A64" s="20" t="s">
        <v>602</v>
      </c>
      <c r="B64" s="80" t="s">
        <v>400</v>
      </c>
      <c r="C64" s="70"/>
      <c r="D64" s="12">
        <v>2828766665</v>
      </c>
      <c r="E64" s="81">
        <v>0</v>
      </c>
      <c r="F64" s="70"/>
      <c r="G64" s="12">
        <v>0</v>
      </c>
      <c r="H64" s="12">
        <v>0</v>
      </c>
      <c r="I64" s="12">
        <v>2828766665</v>
      </c>
      <c r="J64" s="12">
        <v>2828766665</v>
      </c>
      <c r="K64" s="12">
        <v>0</v>
      </c>
      <c r="L64" s="12">
        <v>0</v>
      </c>
      <c r="M64" s="81">
        <v>0</v>
      </c>
      <c r="N64" s="70"/>
      <c r="O64" s="12">
        <v>0</v>
      </c>
      <c r="P64" s="81">
        <v>0</v>
      </c>
      <c r="Q64" s="70"/>
      <c r="R64" s="12">
        <v>0</v>
      </c>
      <c r="S64" s="12">
        <v>0</v>
      </c>
      <c r="T64" s="12">
        <v>0</v>
      </c>
      <c r="U64" s="12">
        <v>0</v>
      </c>
      <c r="V64" s="12">
        <v>0</v>
      </c>
      <c r="W64" s="82" t="s">
        <v>386</v>
      </c>
      <c r="X64" s="70"/>
      <c r="Y64" s="82"/>
      <c r="Z64" s="70"/>
      <c r="AA64" s="11"/>
      <c r="AB64" s="11"/>
      <c r="AC64" s="82" t="s">
        <v>386</v>
      </c>
      <c r="AD64" s="69"/>
      <c r="AE64" s="70"/>
    </row>
    <row r="65" spans="1:31" ht="36" customHeight="1" x14ac:dyDescent="0.2">
      <c r="A65" s="20" t="s">
        <v>601</v>
      </c>
      <c r="B65" s="80" t="s">
        <v>398</v>
      </c>
      <c r="C65" s="70"/>
      <c r="D65" s="12">
        <v>1297623600</v>
      </c>
      <c r="E65" s="81">
        <v>0</v>
      </c>
      <c r="F65" s="70"/>
      <c r="G65" s="12">
        <v>648811800</v>
      </c>
      <c r="H65" s="12">
        <v>0</v>
      </c>
      <c r="I65" s="12">
        <v>648811800</v>
      </c>
      <c r="J65" s="12">
        <v>0</v>
      </c>
      <c r="K65" s="12">
        <v>0</v>
      </c>
      <c r="L65" s="12">
        <v>0</v>
      </c>
      <c r="M65" s="81">
        <v>0</v>
      </c>
      <c r="N65" s="70"/>
      <c r="O65" s="12">
        <v>0</v>
      </c>
      <c r="P65" s="81">
        <v>0</v>
      </c>
      <c r="Q65" s="70"/>
      <c r="R65" s="12">
        <v>0</v>
      </c>
      <c r="S65" s="12">
        <v>0</v>
      </c>
      <c r="T65" s="12">
        <v>0</v>
      </c>
      <c r="U65" s="12">
        <v>0</v>
      </c>
      <c r="V65" s="12">
        <v>0</v>
      </c>
      <c r="W65" s="82" t="s">
        <v>386</v>
      </c>
      <c r="X65" s="70"/>
      <c r="Y65" s="82"/>
      <c r="Z65" s="70"/>
      <c r="AA65" s="11" t="s">
        <v>386</v>
      </c>
      <c r="AB65" s="11"/>
      <c r="AC65" s="82" t="s">
        <v>386</v>
      </c>
      <c r="AD65" s="69"/>
      <c r="AE65" s="70"/>
    </row>
    <row r="66" spans="1:31" ht="21.95" customHeight="1" x14ac:dyDescent="0.2">
      <c r="A66" s="20" t="s">
        <v>600</v>
      </c>
      <c r="B66" s="80" t="s">
        <v>396</v>
      </c>
      <c r="C66" s="70"/>
      <c r="D66" s="12">
        <v>1005750000</v>
      </c>
      <c r="E66" s="81">
        <v>0</v>
      </c>
      <c r="F66" s="70"/>
      <c r="G66" s="12">
        <v>502875000</v>
      </c>
      <c r="H66" s="12">
        <v>0</v>
      </c>
      <c r="I66" s="12">
        <v>502875000</v>
      </c>
      <c r="J66" s="12">
        <v>0</v>
      </c>
      <c r="K66" s="12">
        <v>0</v>
      </c>
      <c r="L66" s="12">
        <v>0</v>
      </c>
      <c r="M66" s="81">
        <v>0</v>
      </c>
      <c r="N66" s="70"/>
      <c r="O66" s="12">
        <v>0</v>
      </c>
      <c r="P66" s="81">
        <v>0</v>
      </c>
      <c r="Q66" s="70"/>
      <c r="R66" s="12">
        <v>0</v>
      </c>
      <c r="S66" s="12">
        <v>0</v>
      </c>
      <c r="T66" s="12">
        <v>0</v>
      </c>
      <c r="U66" s="12">
        <v>0</v>
      </c>
      <c r="V66" s="12">
        <v>0</v>
      </c>
      <c r="W66" s="82" t="s">
        <v>386</v>
      </c>
      <c r="X66" s="70"/>
      <c r="Y66" s="82"/>
      <c r="Z66" s="70"/>
      <c r="AA66" s="11" t="s">
        <v>386</v>
      </c>
      <c r="AB66" s="11"/>
      <c r="AC66" s="82" t="s">
        <v>386</v>
      </c>
      <c r="AD66" s="69"/>
      <c r="AE66" s="70"/>
    </row>
    <row r="67" spans="1:31" ht="21.95" customHeight="1" x14ac:dyDescent="0.2">
      <c r="A67" s="20" t="s">
        <v>599</v>
      </c>
      <c r="B67" s="80" t="s">
        <v>394</v>
      </c>
      <c r="C67" s="70"/>
      <c r="D67" s="12">
        <v>1624932000</v>
      </c>
      <c r="E67" s="81">
        <v>0</v>
      </c>
      <c r="F67" s="70"/>
      <c r="G67" s="12">
        <v>812466000</v>
      </c>
      <c r="H67" s="12">
        <v>0</v>
      </c>
      <c r="I67" s="12">
        <v>812466000</v>
      </c>
      <c r="J67" s="12">
        <v>0</v>
      </c>
      <c r="K67" s="12">
        <v>0</v>
      </c>
      <c r="L67" s="12">
        <v>0</v>
      </c>
      <c r="M67" s="81">
        <v>0</v>
      </c>
      <c r="N67" s="70"/>
      <c r="O67" s="12">
        <v>0</v>
      </c>
      <c r="P67" s="81">
        <v>0</v>
      </c>
      <c r="Q67" s="70"/>
      <c r="R67" s="12">
        <v>0</v>
      </c>
      <c r="S67" s="12">
        <v>0</v>
      </c>
      <c r="T67" s="12">
        <v>0</v>
      </c>
      <c r="U67" s="12">
        <v>0</v>
      </c>
      <c r="V67" s="12">
        <v>0</v>
      </c>
      <c r="W67" s="82" t="s">
        <v>386</v>
      </c>
      <c r="X67" s="70"/>
      <c r="Y67" s="82"/>
      <c r="Z67" s="70"/>
      <c r="AA67" s="11" t="s">
        <v>386</v>
      </c>
      <c r="AB67" s="11"/>
      <c r="AC67" s="82" t="s">
        <v>386</v>
      </c>
      <c r="AD67" s="69"/>
      <c r="AE67" s="70"/>
    </row>
    <row r="68" spans="1:31" ht="48.95" customHeight="1" x14ac:dyDescent="0.2">
      <c r="A68" s="20" t="s">
        <v>598</v>
      </c>
      <c r="B68" s="83" t="s">
        <v>670</v>
      </c>
      <c r="C68" s="70"/>
      <c r="D68" s="12">
        <v>792000000</v>
      </c>
      <c r="E68" s="81">
        <v>0</v>
      </c>
      <c r="F68" s="70"/>
      <c r="G68" s="12">
        <v>396000000</v>
      </c>
      <c r="H68" s="12">
        <v>0</v>
      </c>
      <c r="I68" s="12">
        <v>396000000</v>
      </c>
      <c r="J68" s="12">
        <v>0</v>
      </c>
      <c r="K68" s="12">
        <v>0</v>
      </c>
      <c r="L68" s="12">
        <v>0</v>
      </c>
      <c r="M68" s="81">
        <v>0</v>
      </c>
      <c r="N68" s="70"/>
      <c r="O68" s="12">
        <v>0</v>
      </c>
      <c r="P68" s="81">
        <v>0</v>
      </c>
      <c r="Q68" s="70"/>
      <c r="R68" s="12">
        <v>0</v>
      </c>
      <c r="S68" s="12">
        <v>0</v>
      </c>
      <c r="T68" s="12">
        <v>0</v>
      </c>
      <c r="U68" s="12">
        <v>0</v>
      </c>
      <c r="V68" s="12">
        <v>0</v>
      </c>
      <c r="W68" s="82" t="s">
        <v>386</v>
      </c>
      <c r="X68" s="70"/>
      <c r="Y68" s="82"/>
      <c r="Z68" s="70"/>
      <c r="AA68" s="11" t="s">
        <v>386</v>
      </c>
      <c r="AB68" s="11"/>
      <c r="AC68" s="82" t="s">
        <v>386</v>
      </c>
      <c r="AD68" s="69"/>
      <c r="AE68" s="70"/>
    </row>
    <row r="69" spans="1:31" ht="36.6" customHeight="1" x14ac:dyDescent="0.2">
      <c r="A69" s="20" t="s">
        <v>597</v>
      </c>
      <c r="B69" s="80" t="s">
        <v>390</v>
      </c>
      <c r="C69" s="70"/>
      <c r="D69" s="12">
        <v>4096000000</v>
      </c>
      <c r="E69" s="81">
        <v>0</v>
      </c>
      <c r="F69" s="70"/>
      <c r="G69" s="12">
        <v>2048000000</v>
      </c>
      <c r="H69" s="12">
        <v>0</v>
      </c>
      <c r="I69" s="12">
        <v>2048000000</v>
      </c>
      <c r="J69" s="12">
        <v>0</v>
      </c>
      <c r="K69" s="12">
        <v>0</v>
      </c>
      <c r="L69" s="12">
        <v>0</v>
      </c>
      <c r="M69" s="81">
        <v>0</v>
      </c>
      <c r="N69" s="70"/>
      <c r="O69" s="12">
        <v>0</v>
      </c>
      <c r="P69" s="81">
        <v>0</v>
      </c>
      <c r="Q69" s="70"/>
      <c r="R69" s="12">
        <v>0</v>
      </c>
      <c r="S69" s="12">
        <v>0</v>
      </c>
      <c r="T69" s="12">
        <v>0</v>
      </c>
      <c r="U69" s="12">
        <v>0</v>
      </c>
      <c r="V69" s="12">
        <v>0</v>
      </c>
      <c r="W69" s="82" t="s">
        <v>386</v>
      </c>
      <c r="X69" s="70"/>
      <c r="Y69" s="82"/>
      <c r="Z69" s="70"/>
      <c r="AA69" s="11" t="s">
        <v>386</v>
      </c>
      <c r="AB69" s="11"/>
      <c r="AC69" s="82" t="s">
        <v>386</v>
      </c>
      <c r="AD69" s="69"/>
      <c r="AE69" s="70"/>
    </row>
    <row r="70" spans="1:31" ht="21.95" customHeight="1" x14ac:dyDescent="0.2">
      <c r="A70" s="20" t="s">
        <v>596</v>
      </c>
      <c r="B70" s="80" t="s">
        <v>389</v>
      </c>
      <c r="C70" s="70"/>
      <c r="D70" s="12">
        <v>222134400</v>
      </c>
      <c r="E70" s="81">
        <v>0</v>
      </c>
      <c r="F70" s="70"/>
      <c r="G70" s="12">
        <v>111067200</v>
      </c>
      <c r="H70" s="12">
        <v>0</v>
      </c>
      <c r="I70" s="12">
        <v>111067200</v>
      </c>
      <c r="J70" s="12">
        <v>0</v>
      </c>
      <c r="K70" s="12">
        <v>0</v>
      </c>
      <c r="L70" s="12">
        <v>0</v>
      </c>
      <c r="M70" s="81">
        <v>0</v>
      </c>
      <c r="N70" s="70"/>
      <c r="O70" s="12">
        <v>0</v>
      </c>
      <c r="P70" s="81">
        <v>0</v>
      </c>
      <c r="Q70" s="70"/>
      <c r="R70" s="12">
        <v>0</v>
      </c>
      <c r="S70" s="12">
        <v>0</v>
      </c>
      <c r="T70" s="12">
        <v>0</v>
      </c>
      <c r="U70" s="12">
        <v>0</v>
      </c>
      <c r="V70" s="12">
        <v>0</v>
      </c>
      <c r="W70" s="82" t="s">
        <v>386</v>
      </c>
      <c r="X70" s="70"/>
      <c r="Y70" s="82"/>
      <c r="Z70" s="70"/>
      <c r="AA70" s="11" t="s">
        <v>386</v>
      </c>
      <c r="AB70" s="11"/>
      <c r="AC70" s="82" t="s">
        <v>386</v>
      </c>
      <c r="AD70" s="69"/>
      <c r="AE70" s="70"/>
    </row>
    <row r="71" spans="1:31" ht="21.95" customHeight="1" x14ac:dyDescent="0.2">
      <c r="A71" s="20" t="s">
        <v>595</v>
      </c>
      <c r="B71" s="80" t="s">
        <v>387</v>
      </c>
      <c r="C71" s="70"/>
      <c r="D71" s="12">
        <v>1470000000</v>
      </c>
      <c r="E71" s="81">
        <v>0</v>
      </c>
      <c r="F71" s="70"/>
      <c r="G71" s="12">
        <v>735000000</v>
      </c>
      <c r="H71" s="12">
        <v>0</v>
      </c>
      <c r="I71" s="12">
        <v>735000000</v>
      </c>
      <c r="J71" s="12">
        <v>0</v>
      </c>
      <c r="K71" s="12">
        <v>0</v>
      </c>
      <c r="L71" s="12">
        <v>0</v>
      </c>
      <c r="M71" s="81">
        <v>0</v>
      </c>
      <c r="N71" s="70"/>
      <c r="O71" s="12">
        <v>0</v>
      </c>
      <c r="P71" s="81">
        <v>0</v>
      </c>
      <c r="Q71" s="70"/>
      <c r="R71" s="12">
        <v>0</v>
      </c>
      <c r="S71" s="12">
        <v>0</v>
      </c>
      <c r="T71" s="12">
        <v>0</v>
      </c>
      <c r="U71" s="12">
        <v>0</v>
      </c>
      <c r="V71" s="12">
        <v>0</v>
      </c>
      <c r="W71" s="82" t="s">
        <v>386</v>
      </c>
      <c r="X71" s="70"/>
      <c r="Y71" s="82"/>
      <c r="Z71" s="70"/>
      <c r="AA71" s="11" t="s">
        <v>386</v>
      </c>
      <c r="AB71" s="11"/>
      <c r="AC71" s="82" t="s">
        <v>386</v>
      </c>
      <c r="AD71" s="69"/>
      <c r="AE71" s="70"/>
    </row>
    <row r="72" spans="1:31" ht="0" hidden="1" customHeight="1" x14ac:dyDescent="0.2"/>
    <row r="73" spans="1:31" ht="26.1" customHeight="1" x14ac:dyDescent="0.2"/>
    <row r="74" spans="1:31" ht="36.75" customHeight="1" x14ac:dyDescent="0.2">
      <c r="C74" s="66"/>
      <c r="D74" s="67"/>
      <c r="N74" s="66"/>
      <c r="O74" s="67"/>
      <c r="P74" s="67"/>
      <c r="X74" s="66"/>
      <c r="Y74" s="67"/>
      <c r="Z74" s="67"/>
      <c r="AA74" s="67"/>
      <c r="AB74" s="67"/>
      <c r="AC74" s="67"/>
    </row>
  </sheetData>
  <mergeCells count="453">
    <mergeCell ref="Z2:AE2"/>
    <mergeCell ref="A4:AC4"/>
    <mergeCell ref="A6:AC6"/>
    <mergeCell ref="B8:C8"/>
    <mergeCell ref="D8:L8"/>
    <mergeCell ref="M8:V8"/>
    <mergeCell ref="W8:AE8"/>
    <mergeCell ref="B9:C9"/>
    <mergeCell ref="E9:L9"/>
    <mergeCell ref="M9:N9"/>
    <mergeCell ref="O9:V9"/>
    <mergeCell ref="W9:X9"/>
    <mergeCell ref="A2:E2"/>
    <mergeCell ref="Y9:AE9"/>
    <mergeCell ref="B10:C10"/>
    <mergeCell ref="E10:F10"/>
    <mergeCell ref="J10:L10"/>
    <mergeCell ref="M10:N10"/>
    <mergeCell ref="P10:Q10"/>
    <mergeCell ref="T10:V10"/>
    <mergeCell ref="W10:X10"/>
    <mergeCell ref="Y10:Z10"/>
    <mergeCell ref="AC10:AE10"/>
    <mergeCell ref="AC11:AE11"/>
    <mergeCell ref="AC13:AE13"/>
    <mergeCell ref="B12:C12"/>
    <mergeCell ref="E12:F12"/>
    <mergeCell ref="M12:N12"/>
    <mergeCell ref="P12:Q12"/>
    <mergeCell ref="W12:X12"/>
    <mergeCell ref="Y12:Z12"/>
    <mergeCell ref="AC12:AE12"/>
    <mergeCell ref="B11:C11"/>
    <mergeCell ref="E11:F11"/>
    <mergeCell ref="B13:C13"/>
    <mergeCell ref="M13:N13"/>
    <mergeCell ref="P13:Q13"/>
    <mergeCell ref="W13:X13"/>
    <mergeCell ref="E13:F13"/>
    <mergeCell ref="Y11:Z11"/>
    <mergeCell ref="M11:N11"/>
    <mergeCell ref="P11:Q11"/>
    <mergeCell ref="W11:X11"/>
    <mergeCell ref="Y13:Z13"/>
    <mergeCell ref="B18:C18"/>
    <mergeCell ref="E18:F18"/>
    <mergeCell ref="M18:N18"/>
    <mergeCell ref="P18:Q18"/>
    <mergeCell ref="W18:X18"/>
    <mergeCell ref="Y18:Z18"/>
    <mergeCell ref="AC18:AE18"/>
    <mergeCell ref="B17:C17"/>
    <mergeCell ref="E17:F17"/>
    <mergeCell ref="AC14:AE14"/>
    <mergeCell ref="Y15:Z15"/>
    <mergeCell ref="AC15:AE15"/>
    <mergeCell ref="B16:C16"/>
    <mergeCell ref="E16:F16"/>
    <mergeCell ref="M16:N16"/>
    <mergeCell ref="P16:Q16"/>
    <mergeCell ref="W16:X16"/>
    <mergeCell ref="Y16:Z16"/>
    <mergeCell ref="AC16:AE16"/>
    <mergeCell ref="B15:C15"/>
    <mergeCell ref="B14:C14"/>
    <mergeCell ref="E14:F14"/>
    <mergeCell ref="M14:N14"/>
    <mergeCell ref="P14:Q14"/>
    <mergeCell ref="W14:X14"/>
    <mergeCell ref="Y14:Z14"/>
    <mergeCell ref="E15:F15"/>
    <mergeCell ref="M15:N15"/>
    <mergeCell ref="P15:Q15"/>
    <mergeCell ref="W15:X15"/>
    <mergeCell ref="M19:N19"/>
    <mergeCell ref="P19:Q19"/>
    <mergeCell ref="W19:X19"/>
    <mergeCell ref="Y17:Z17"/>
    <mergeCell ref="M17:N17"/>
    <mergeCell ref="P17:Q17"/>
    <mergeCell ref="W17:X17"/>
    <mergeCell ref="Y19:Z19"/>
    <mergeCell ref="AC17:AE17"/>
    <mergeCell ref="AC19:AE19"/>
    <mergeCell ref="P22:Q22"/>
    <mergeCell ref="W22:X22"/>
    <mergeCell ref="Y22:Z22"/>
    <mergeCell ref="AC22:AE22"/>
    <mergeCell ref="B21:C21"/>
    <mergeCell ref="B20:C20"/>
    <mergeCell ref="E20:F20"/>
    <mergeCell ref="M20:N20"/>
    <mergeCell ref="P20:Q20"/>
    <mergeCell ref="W20:X20"/>
    <mergeCell ref="Y20:Z20"/>
    <mergeCell ref="E21:F21"/>
    <mergeCell ref="M21:N21"/>
    <mergeCell ref="P21:Q21"/>
    <mergeCell ref="W21:X21"/>
    <mergeCell ref="Y23:Z23"/>
    <mergeCell ref="M23:N23"/>
    <mergeCell ref="P23:Q23"/>
    <mergeCell ref="W23:X23"/>
    <mergeCell ref="Y25:Z25"/>
    <mergeCell ref="AC23:AE23"/>
    <mergeCell ref="AC25:AE25"/>
    <mergeCell ref="B19:C19"/>
    <mergeCell ref="E19:F19"/>
    <mergeCell ref="B24:C24"/>
    <mergeCell ref="E24:F24"/>
    <mergeCell ref="M24:N24"/>
    <mergeCell ref="P24:Q24"/>
    <mergeCell ref="W24:X24"/>
    <mergeCell ref="Y24:Z24"/>
    <mergeCell ref="AC24:AE24"/>
    <mergeCell ref="B23:C23"/>
    <mergeCell ref="E23:F23"/>
    <mergeCell ref="AC20:AE20"/>
    <mergeCell ref="Y21:Z21"/>
    <mergeCell ref="AC21:AE21"/>
    <mergeCell ref="B22:C22"/>
    <mergeCell ref="E22:F22"/>
    <mergeCell ref="M22:N22"/>
    <mergeCell ref="M26:N26"/>
    <mergeCell ref="P26:Q26"/>
    <mergeCell ref="W26:X26"/>
    <mergeCell ref="Y26:Z26"/>
    <mergeCell ref="E27:F27"/>
    <mergeCell ref="M27:N27"/>
    <mergeCell ref="P27:Q27"/>
    <mergeCell ref="W27:X27"/>
    <mergeCell ref="M25:N25"/>
    <mergeCell ref="P25:Q25"/>
    <mergeCell ref="W25:X25"/>
    <mergeCell ref="B25:C25"/>
    <mergeCell ref="E25:F25"/>
    <mergeCell ref="B30:C30"/>
    <mergeCell ref="E30:F30"/>
    <mergeCell ref="M30:N30"/>
    <mergeCell ref="P30:Q30"/>
    <mergeCell ref="W30:X30"/>
    <mergeCell ref="Y30:Z30"/>
    <mergeCell ref="AC30:AE30"/>
    <mergeCell ref="B29:C29"/>
    <mergeCell ref="E29:F29"/>
    <mergeCell ref="AC26:AE26"/>
    <mergeCell ref="Y27:Z27"/>
    <mergeCell ref="AC27:AE27"/>
    <mergeCell ref="B28:C28"/>
    <mergeCell ref="E28:F28"/>
    <mergeCell ref="M28:N28"/>
    <mergeCell ref="P28:Q28"/>
    <mergeCell ref="W28:X28"/>
    <mergeCell ref="Y28:Z28"/>
    <mergeCell ref="AC28:AE28"/>
    <mergeCell ref="B27:C27"/>
    <mergeCell ref="B26:C26"/>
    <mergeCell ref="E26:F26"/>
    <mergeCell ref="M31:N31"/>
    <mergeCell ref="P31:Q31"/>
    <mergeCell ref="W31:X31"/>
    <mergeCell ref="Y29:Z29"/>
    <mergeCell ref="M29:N29"/>
    <mergeCell ref="P29:Q29"/>
    <mergeCell ref="W29:X29"/>
    <mergeCell ref="Y31:Z31"/>
    <mergeCell ref="AC29:AE29"/>
    <mergeCell ref="AC31:AE31"/>
    <mergeCell ref="P34:Q34"/>
    <mergeCell ref="W34:X34"/>
    <mergeCell ref="Y34:Z34"/>
    <mergeCell ref="AC34:AE34"/>
    <mergeCell ref="B33:C33"/>
    <mergeCell ref="B32:C32"/>
    <mergeCell ref="E32:F32"/>
    <mergeCell ref="M32:N32"/>
    <mergeCell ref="P32:Q32"/>
    <mergeCell ref="W32:X32"/>
    <mergeCell ref="Y32:Z32"/>
    <mergeCell ref="E33:F33"/>
    <mergeCell ref="M33:N33"/>
    <mergeCell ref="P33:Q33"/>
    <mergeCell ref="W33:X33"/>
    <mergeCell ref="Y35:Z35"/>
    <mergeCell ref="M35:N35"/>
    <mergeCell ref="P35:Q35"/>
    <mergeCell ref="W35:X35"/>
    <mergeCell ref="Y37:Z37"/>
    <mergeCell ref="AC35:AE35"/>
    <mergeCell ref="AC37:AE37"/>
    <mergeCell ref="B31:C31"/>
    <mergeCell ref="E31:F31"/>
    <mergeCell ref="B36:C36"/>
    <mergeCell ref="E36:F36"/>
    <mergeCell ref="M36:N36"/>
    <mergeCell ref="P36:Q36"/>
    <mergeCell ref="W36:X36"/>
    <mergeCell ref="Y36:Z36"/>
    <mergeCell ref="AC36:AE36"/>
    <mergeCell ref="B35:C35"/>
    <mergeCell ref="E35:F35"/>
    <mergeCell ref="AC32:AE32"/>
    <mergeCell ref="Y33:Z33"/>
    <mergeCell ref="AC33:AE33"/>
    <mergeCell ref="B34:C34"/>
    <mergeCell ref="E34:F34"/>
    <mergeCell ref="M34:N34"/>
    <mergeCell ref="M38:N38"/>
    <mergeCell ref="P38:Q38"/>
    <mergeCell ref="W38:X38"/>
    <mergeCell ref="Y38:Z38"/>
    <mergeCell ref="E39:F39"/>
    <mergeCell ref="M39:N39"/>
    <mergeCell ref="P39:Q39"/>
    <mergeCell ref="W39:X39"/>
    <mergeCell ref="M37:N37"/>
    <mergeCell ref="P37:Q37"/>
    <mergeCell ref="W37:X37"/>
    <mergeCell ref="B37:C37"/>
    <mergeCell ref="E37:F37"/>
    <mergeCell ref="B42:C42"/>
    <mergeCell ref="E42:F42"/>
    <mergeCell ref="M42:N42"/>
    <mergeCell ref="P42:Q42"/>
    <mergeCell ref="W42:X42"/>
    <mergeCell ref="Y42:Z42"/>
    <mergeCell ref="AC42:AE42"/>
    <mergeCell ref="B41:C41"/>
    <mergeCell ref="E41:F41"/>
    <mergeCell ref="AC38:AE38"/>
    <mergeCell ref="Y39:Z39"/>
    <mergeCell ref="AC39:AE39"/>
    <mergeCell ref="B40:C40"/>
    <mergeCell ref="E40:F40"/>
    <mergeCell ref="M40:N40"/>
    <mergeCell ref="P40:Q40"/>
    <mergeCell ref="W40:X40"/>
    <mergeCell ref="Y40:Z40"/>
    <mergeCell ref="AC40:AE40"/>
    <mergeCell ref="B39:C39"/>
    <mergeCell ref="B38:C38"/>
    <mergeCell ref="E38:F38"/>
    <mergeCell ref="M43:N43"/>
    <mergeCell ref="P43:Q43"/>
    <mergeCell ref="W43:X43"/>
    <mergeCell ref="Y41:Z41"/>
    <mergeCell ref="M41:N41"/>
    <mergeCell ref="P41:Q41"/>
    <mergeCell ref="W41:X41"/>
    <mergeCell ref="Y43:Z43"/>
    <mergeCell ref="AC41:AE41"/>
    <mergeCell ref="AC43:AE43"/>
    <mergeCell ref="P46:Q46"/>
    <mergeCell ref="W46:X46"/>
    <mergeCell ref="Y46:Z46"/>
    <mergeCell ref="AC46:AE46"/>
    <mergeCell ref="B45:C45"/>
    <mergeCell ref="B44:C44"/>
    <mergeCell ref="E44:F44"/>
    <mergeCell ref="M44:N44"/>
    <mergeCell ref="P44:Q44"/>
    <mergeCell ref="W44:X44"/>
    <mergeCell ref="Y44:Z44"/>
    <mergeCell ref="E45:F45"/>
    <mergeCell ref="M45:N45"/>
    <mergeCell ref="P45:Q45"/>
    <mergeCell ref="W45:X45"/>
    <mergeCell ref="Y47:Z47"/>
    <mergeCell ref="M47:N47"/>
    <mergeCell ref="P47:Q47"/>
    <mergeCell ref="W47:X47"/>
    <mergeCell ref="Y49:Z49"/>
    <mergeCell ref="AC47:AE47"/>
    <mergeCell ref="AC49:AE49"/>
    <mergeCell ref="B43:C43"/>
    <mergeCell ref="E43:F43"/>
    <mergeCell ref="B48:C48"/>
    <mergeCell ref="E48:F48"/>
    <mergeCell ref="M48:N48"/>
    <mergeCell ref="P48:Q48"/>
    <mergeCell ref="W48:X48"/>
    <mergeCell ref="Y48:Z48"/>
    <mergeCell ref="AC48:AE48"/>
    <mergeCell ref="B47:C47"/>
    <mergeCell ref="E47:F47"/>
    <mergeCell ref="AC44:AE44"/>
    <mergeCell ref="Y45:Z45"/>
    <mergeCell ref="AC45:AE45"/>
    <mergeCell ref="B46:C46"/>
    <mergeCell ref="E46:F46"/>
    <mergeCell ref="M46:N46"/>
    <mergeCell ref="M50:N50"/>
    <mergeCell ref="P50:Q50"/>
    <mergeCell ref="W50:X50"/>
    <mergeCell ref="Y50:Z50"/>
    <mergeCell ref="E51:F51"/>
    <mergeCell ref="M51:N51"/>
    <mergeCell ref="P51:Q51"/>
    <mergeCell ref="W51:X51"/>
    <mergeCell ref="M49:N49"/>
    <mergeCell ref="P49:Q49"/>
    <mergeCell ref="W49:X49"/>
    <mergeCell ref="B49:C49"/>
    <mergeCell ref="E49:F49"/>
    <mergeCell ref="B54:C54"/>
    <mergeCell ref="E54:F54"/>
    <mergeCell ref="M54:N54"/>
    <mergeCell ref="P54:Q54"/>
    <mergeCell ref="W54:X54"/>
    <mergeCell ref="Y54:Z54"/>
    <mergeCell ref="AC54:AE54"/>
    <mergeCell ref="B53:C53"/>
    <mergeCell ref="E53:F53"/>
    <mergeCell ref="AC50:AE50"/>
    <mergeCell ref="Y51:Z51"/>
    <mergeCell ref="AC51:AE51"/>
    <mergeCell ref="B52:C52"/>
    <mergeCell ref="E52:F52"/>
    <mergeCell ref="M52:N52"/>
    <mergeCell ref="P52:Q52"/>
    <mergeCell ref="W52:X52"/>
    <mergeCell ref="Y52:Z52"/>
    <mergeCell ref="AC52:AE52"/>
    <mergeCell ref="B51:C51"/>
    <mergeCell ref="B50:C50"/>
    <mergeCell ref="E50:F50"/>
    <mergeCell ref="M55:N55"/>
    <mergeCell ref="P55:Q55"/>
    <mergeCell ref="W55:X55"/>
    <mergeCell ref="Y53:Z53"/>
    <mergeCell ref="M53:N53"/>
    <mergeCell ref="P53:Q53"/>
    <mergeCell ref="W53:X53"/>
    <mergeCell ref="Y55:Z55"/>
    <mergeCell ref="AC53:AE53"/>
    <mergeCell ref="AC55:AE55"/>
    <mergeCell ref="P58:Q58"/>
    <mergeCell ref="W58:X58"/>
    <mergeCell ref="Y58:Z58"/>
    <mergeCell ref="AC58:AE58"/>
    <mergeCell ref="B57:C57"/>
    <mergeCell ref="B56:C56"/>
    <mergeCell ref="E56:F56"/>
    <mergeCell ref="M56:N56"/>
    <mergeCell ref="P56:Q56"/>
    <mergeCell ref="W56:X56"/>
    <mergeCell ref="Y56:Z56"/>
    <mergeCell ref="E57:F57"/>
    <mergeCell ref="M57:N57"/>
    <mergeCell ref="P57:Q57"/>
    <mergeCell ref="W57:X57"/>
    <mergeCell ref="Y59:Z59"/>
    <mergeCell ref="M59:N59"/>
    <mergeCell ref="P59:Q59"/>
    <mergeCell ref="W59:X59"/>
    <mergeCell ref="Y61:Z61"/>
    <mergeCell ref="AC59:AE59"/>
    <mergeCell ref="AC61:AE61"/>
    <mergeCell ref="B55:C55"/>
    <mergeCell ref="E55:F55"/>
    <mergeCell ref="B60:C60"/>
    <mergeCell ref="E60:F60"/>
    <mergeCell ref="M60:N60"/>
    <mergeCell ref="P60:Q60"/>
    <mergeCell ref="W60:X60"/>
    <mergeCell ref="Y60:Z60"/>
    <mergeCell ref="AC60:AE60"/>
    <mergeCell ref="B59:C59"/>
    <mergeCell ref="E59:F59"/>
    <mergeCell ref="AC56:AE56"/>
    <mergeCell ref="Y57:Z57"/>
    <mergeCell ref="AC57:AE57"/>
    <mergeCell ref="B58:C58"/>
    <mergeCell ref="E58:F58"/>
    <mergeCell ref="M58:N58"/>
    <mergeCell ref="M62:N62"/>
    <mergeCell ref="P62:Q62"/>
    <mergeCell ref="W62:X62"/>
    <mergeCell ref="Y62:Z62"/>
    <mergeCell ref="E63:F63"/>
    <mergeCell ref="M63:N63"/>
    <mergeCell ref="P63:Q63"/>
    <mergeCell ref="W63:X63"/>
    <mergeCell ref="M61:N61"/>
    <mergeCell ref="P61:Q61"/>
    <mergeCell ref="W61:X61"/>
    <mergeCell ref="B61:C61"/>
    <mergeCell ref="E61:F61"/>
    <mergeCell ref="B66:C66"/>
    <mergeCell ref="E66:F66"/>
    <mergeCell ref="M66:N66"/>
    <mergeCell ref="P66:Q66"/>
    <mergeCell ref="W66:X66"/>
    <mergeCell ref="Y66:Z66"/>
    <mergeCell ref="AC66:AE66"/>
    <mergeCell ref="B65:C65"/>
    <mergeCell ref="E65:F65"/>
    <mergeCell ref="AC62:AE62"/>
    <mergeCell ref="Y63:Z63"/>
    <mergeCell ref="AC63:AE63"/>
    <mergeCell ref="B64:C64"/>
    <mergeCell ref="E64:F64"/>
    <mergeCell ref="M64:N64"/>
    <mergeCell ref="P64:Q64"/>
    <mergeCell ref="W64:X64"/>
    <mergeCell ref="Y64:Z64"/>
    <mergeCell ref="AC64:AE64"/>
    <mergeCell ref="B63:C63"/>
    <mergeCell ref="B62:C62"/>
    <mergeCell ref="E62:F62"/>
    <mergeCell ref="M67:N67"/>
    <mergeCell ref="P67:Q67"/>
    <mergeCell ref="W67:X67"/>
    <mergeCell ref="Y65:Z65"/>
    <mergeCell ref="M65:N65"/>
    <mergeCell ref="P65:Q65"/>
    <mergeCell ref="W65:X65"/>
    <mergeCell ref="Y67:Z67"/>
    <mergeCell ref="AC65:AE65"/>
    <mergeCell ref="AC67:AE67"/>
    <mergeCell ref="E68:F68"/>
    <mergeCell ref="M68:N68"/>
    <mergeCell ref="P68:Q68"/>
    <mergeCell ref="W68:X68"/>
    <mergeCell ref="Y68:Z68"/>
    <mergeCell ref="E69:F69"/>
    <mergeCell ref="M69:N69"/>
    <mergeCell ref="P69:Q69"/>
    <mergeCell ref="W69:X69"/>
    <mergeCell ref="B67:C67"/>
    <mergeCell ref="E67:F67"/>
    <mergeCell ref="Y71:Z71"/>
    <mergeCell ref="AC71:AE71"/>
    <mergeCell ref="C74:D74"/>
    <mergeCell ref="N74:P74"/>
    <mergeCell ref="X74:AC74"/>
    <mergeCell ref="B71:C71"/>
    <mergeCell ref="E71:F71"/>
    <mergeCell ref="M71:N71"/>
    <mergeCell ref="P71:Q71"/>
    <mergeCell ref="W71:X71"/>
    <mergeCell ref="AC68:AE68"/>
    <mergeCell ref="Y69:Z69"/>
    <mergeCell ref="AC69:AE69"/>
    <mergeCell ref="B70:C70"/>
    <mergeCell ref="E70:F70"/>
    <mergeCell ref="M70:N70"/>
    <mergeCell ref="P70:Q70"/>
    <mergeCell ref="W70:X70"/>
    <mergeCell ref="Y70:Z70"/>
    <mergeCell ref="AC70:AE70"/>
    <mergeCell ref="B69:C69"/>
    <mergeCell ref="B68:C68"/>
  </mergeCells>
  <pageMargins left="0.25" right="0.25" top="1" bottom="0.60000393700787402" header="1" footer="0.25"/>
  <pageSetup paperSize="8" scale="82" fitToHeight="0" orientation="landscape" horizontalDpi="300" verticalDpi="300" r:id="rId1"/>
  <headerFooter alignWithMargins="0">
    <oddFooter>&amp;C&amp;"Arial,Regular"&amp;10&amp;P/&amp;N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L53"/>
  <sheetViews>
    <sheetView showGridLines="0" tabSelected="1" view="pageBreakPreview" zoomScale="110" zoomScaleNormal="120" zoomScaleSheetLayoutView="110" workbookViewId="0">
      <selection activeCell="F22" sqref="F22"/>
    </sheetView>
  </sheetViews>
  <sheetFormatPr defaultRowHeight="14.25" x14ac:dyDescent="0.2"/>
  <cols>
    <col min="1" max="1" width="9.75" customWidth="1"/>
    <col min="2" max="2" width="12.625" customWidth="1"/>
    <col min="3" max="3" width="13" customWidth="1"/>
    <col min="4" max="4" width="10.75" customWidth="1"/>
    <col min="5" max="5" width="15.375" customWidth="1"/>
    <col min="6" max="6" width="14.75" customWidth="1"/>
    <col min="7" max="8" width="14" customWidth="1"/>
    <col min="9" max="9" width="0.125" customWidth="1"/>
    <col min="10" max="10" width="0" hidden="1" customWidth="1"/>
    <col min="11" max="11" width="2.625" customWidth="1"/>
    <col min="12" max="12" width="14.375" bestFit="1" customWidth="1"/>
  </cols>
  <sheetData>
    <row r="1" spans="1:9" ht="7.35" customHeight="1" x14ac:dyDescent="0.2"/>
    <row r="2" spans="1:9" ht="44.45" customHeight="1" x14ac:dyDescent="0.25">
      <c r="A2" s="157" t="s">
        <v>690</v>
      </c>
      <c r="B2" s="99"/>
      <c r="C2" s="99"/>
      <c r="D2" s="99"/>
      <c r="G2" s="143" t="s">
        <v>671</v>
      </c>
      <c r="H2" s="130"/>
      <c r="I2" s="130"/>
    </row>
    <row r="3" spans="1:9" ht="10.7" customHeight="1" x14ac:dyDescent="0.2"/>
    <row r="4" spans="1:9" ht="36" customHeight="1" x14ac:dyDescent="0.2">
      <c r="A4" s="158" t="s">
        <v>672</v>
      </c>
      <c r="B4" s="159"/>
      <c r="C4" s="159"/>
      <c r="D4" s="159"/>
      <c r="E4" s="159"/>
      <c r="F4" s="159"/>
      <c r="G4" s="159"/>
      <c r="H4" s="159"/>
      <c r="I4" s="159"/>
    </row>
    <row r="5" spans="1:9" ht="15.75" customHeight="1" x14ac:dyDescent="0.2">
      <c r="A5" s="160" t="s">
        <v>691</v>
      </c>
      <c r="B5" s="160"/>
      <c r="C5" s="160"/>
      <c r="D5" s="160"/>
      <c r="E5" s="160"/>
      <c r="F5" s="160"/>
      <c r="G5" s="160"/>
      <c r="H5" s="160"/>
    </row>
    <row r="6" spans="1:9" ht="18" customHeight="1" x14ac:dyDescent="0.2">
      <c r="A6" s="144" t="s">
        <v>0</v>
      </c>
      <c r="B6" s="130"/>
      <c r="C6" s="130"/>
      <c r="D6" s="130"/>
      <c r="E6" s="130"/>
      <c r="F6" s="130"/>
      <c r="G6" s="130"/>
      <c r="H6" s="130"/>
      <c r="I6" s="130"/>
    </row>
    <row r="7" spans="1:9" ht="9" customHeight="1" x14ac:dyDescent="0.2"/>
    <row r="8" spans="1:9" x14ac:dyDescent="0.2">
      <c r="A8" s="1" t="s">
        <v>1</v>
      </c>
      <c r="B8" s="150" t="s">
        <v>1</v>
      </c>
      <c r="C8" s="151"/>
      <c r="D8" s="152"/>
      <c r="E8" s="1" t="s">
        <v>1</v>
      </c>
      <c r="F8" s="1" t="s">
        <v>1</v>
      </c>
      <c r="G8" s="142" t="s">
        <v>2</v>
      </c>
      <c r="H8" s="132"/>
      <c r="I8" s="118"/>
    </row>
    <row r="9" spans="1:9" x14ac:dyDescent="0.2">
      <c r="A9" s="3" t="s">
        <v>3</v>
      </c>
      <c r="B9" s="145" t="s">
        <v>4</v>
      </c>
      <c r="C9" s="146"/>
      <c r="D9" s="147"/>
      <c r="E9" s="3" t="s">
        <v>5</v>
      </c>
      <c r="F9" s="3" t="s">
        <v>6</v>
      </c>
      <c r="G9" s="2" t="s">
        <v>7</v>
      </c>
      <c r="H9" s="142" t="s">
        <v>8</v>
      </c>
      <c r="I9" s="118"/>
    </row>
    <row r="10" spans="1:9" x14ac:dyDescent="0.2">
      <c r="A10" s="3" t="s">
        <v>9</v>
      </c>
      <c r="B10" s="145" t="s">
        <v>10</v>
      </c>
      <c r="C10" s="146"/>
      <c r="D10" s="147"/>
      <c r="E10" s="3" t="s">
        <v>11</v>
      </c>
      <c r="F10" s="3" t="s">
        <v>12</v>
      </c>
      <c r="G10" s="2" t="s">
        <v>13</v>
      </c>
      <c r="H10" s="142" t="s">
        <v>14</v>
      </c>
      <c r="I10" s="118"/>
    </row>
    <row r="11" spans="1:9" x14ac:dyDescent="0.2">
      <c r="A11" s="34" t="s">
        <v>9</v>
      </c>
      <c r="B11" s="131" t="s">
        <v>15</v>
      </c>
      <c r="C11" s="132"/>
      <c r="D11" s="118"/>
      <c r="E11" s="4">
        <f>E12+E15+E19+E20+E21+E22</f>
        <v>131491900000</v>
      </c>
      <c r="F11" s="4">
        <v>196364291757</v>
      </c>
      <c r="G11" s="4">
        <f>G12+G15+G20+G21</f>
        <v>64872391757</v>
      </c>
      <c r="H11" s="156">
        <f>F11/E11</f>
        <v>1.4933565623205689</v>
      </c>
      <c r="I11" s="155"/>
    </row>
    <row r="12" spans="1:9" x14ac:dyDescent="0.2">
      <c r="A12" s="34" t="s">
        <v>16</v>
      </c>
      <c r="B12" s="131" t="s">
        <v>17</v>
      </c>
      <c r="C12" s="132"/>
      <c r="D12" s="118"/>
      <c r="E12" s="4">
        <v>0</v>
      </c>
      <c r="F12" s="4">
        <v>40274916</v>
      </c>
      <c r="G12" s="4">
        <f>G13</f>
        <v>40274916</v>
      </c>
      <c r="H12" s="134"/>
      <c r="I12" s="118"/>
    </row>
    <row r="13" spans="1:9" x14ac:dyDescent="0.2">
      <c r="A13" s="35" t="s">
        <v>11</v>
      </c>
      <c r="B13" s="83" t="s">
        <v>18</v>
      </c>
      <c r="C13" s="132"/>
      <c r="D13" s="118"/>
      <c r="E13" s="5"/>
      <c r="F13" s="5">
        <v>40274916</v>
      </c>
      <c r="G13" s="5">
        <f>F13-E13</f>
        <v>40274916</v>
      </c>
      <c r="H13" s="136"/>
      <c r="I13" s="118"/>
    </row>
    <row r="14" spans="1:9" x14ac:dyDescent="0.2">
      <c r="A14" s="35" t="s">
        <v>12</v>
      </c>
      <c r="B14" s="83" t="s">
        <v>19</v>
      </c>
      <c r="C14" s="132"/>
      <c r="D14" s="118"/>
      <c r="E14" s="5">
        <v>0</v>
      </c>
      <c r="F14" s="5">
        <v>0</v>
      </c>
      <c r="G14" s="5">
        <v>0</v>
      </c>
      <c r="H14" s="136"/>
      <c r="I14" s="118"/>
    </row>
    <row r="15" spans="1:9" x14ac:dyDescent="0.2">
      <c r="A15" s="34" t="s">
        <v>20</v>
      </c>
      <c r="B15" s="131" t="s">
        <v>21</v>
      </c>
      <c r="C15" s="132"/>
      <c r="D15" s="118"/>
      <c r="E15" s="4">
        <f>SUM(E16:E18)</f>
        <v>131491900000</v>
      </c>
      <c r="F15" s="4">
        <v>190696232412</v>
      </c>
      <c r="G15" s="4">
        <f>G16+G17+G18</f>
        <v>59204332412</v>
      </c>
      <c r="H15" s="156">
        <f>F15/E15</f>
        <v>1.4502507942466418</v>
      </c>
      <c r="I15" s="155"/>
    </row>
    <row r="16" spans="1:9" x14ac:dyDescent="0.2">
      <c r="A16" s="35" t="s">
        <v>22</v>
      </c>
      <c r="B16" s="83" t="s">
        <v>23</v>
      </c>
      <c r="C16" s="132"/>
      <c r="D16" s="118"/>
      <c r="E16" s="5">
        <v>83085000000</v>
      </c>
      <c r="F16" s="5">
        <v>107805095878</v>
      </c>
      <c r="G16" s="5">
        <f>F16-E16</f>
        <v>24720095878</v>
      </c>
      <c r="H16" s="156">
        <f>F16/E16</f>
        <v>1.2975277833303243</v>
      </c>
      <c r="I16" s="155"/>
    </row>
    <row r="17" spans="1:12" x14ac:dyDescent="0.2">
      <c r="A17" s="35" t="s">
        <v>22</v>
      </c>
      <c r="B17" s="83" t="s">
        <v>24</v>
      </c>
      <c r="C17" s="132"/>
      <c r="D17" s="118"/>
      <c r="E17" s="5">
        <v>0</v>
      </c>
      <c r="F17" s="5">
        <v>0</v>
      </c>
      <c r="G17" s="5">
        <v>0</v>
      </c>
      <c r="H17" s="136"/>
      <c r="I17" s="118"/>
    </row>
    <row r="18" spans="1:12" x14ac:dyDescent="0.2">
      <c r="A18" s="35" t="s">
        <v>22</v>
      </c>
      <c r="B18" s="83" t="s">
        <v>25</v>
      </c>
      <c r="C18" s="132"/>
      <c r="D18" s="118"/>
      <c r="E18" s="5">
        <v>48406900000</v>
      </c>
      <c r="F18" s="5">
        <v>82891136534</v>
      </c>
      <c r="G18" s="5">
        <f>F18-E18</f>
        <v>34484236534</v>
      </c>
      <c r="H18" s="156">
        <f>F18/E18</f>
        <v>1.7123826672230611</v>
      </c>
      <c r="I18" s="155"/>
    </row>
    <row r="19" spans="1:12" ht="25.5" customHeight="1" x14ac:dyDescent="0.2">
      <c r="A19" s="34" t="s">
        <v>26</v>
      </c>
      <c r="B19" s="131" t="s">
        <v>27</v>
      </c>
      <c r="C19" s="132"/>
      <c r="D19" s="118"/>
      <c r="E19" s="4">
        <v>0</v>
      </c>
      <c r="F19" s="4">
        <v>0</v>
      </c>
      <c r="G19" s="4">
        <v>0</v>
      </c>
      <c r="H19" s="134"/>
      <c r="I19" s="118"/>
    </row>
    <row r="20" spans="1:12" x14ac:dyDescent="0.2">
      <c r="A20" s="34" t="s">
        <v>28</v>
      </c>
      <c r="B20" s="131" t="s">
        <v>29</v>
      </c>
      <c r="C20" s="132"/>
      <c r="D20" s="118"/>
      <c r="E20" s="43"/>
      <c r="F20" s="4">
        <v>68233900</v>
      </c>
      <c r="G20" s="4">
        <v>68233900</v>
      </c>
      <c r="H20" s="134"/>
      <c r="I20" s="118"/>
    </row>
    <row r="21" spans="1:12" x14ac:dyDescent="0.2">
      <c r="A21" s="34" t="s">
        <v>30</v>
      </c>
      <c r="B21" s="131" t="s">
        <v>31</v>
      </c>
      <c r="C21" s="132"/>
      <c r="D21" s="118"/>
      <c r="E21" s="43"/>
      <c r="F21" s="4">
        <v>5559550529</v>
      </c>
      <c r="G21" s="4">
        <v>5559550529</v>
      </c>
      <c r="H21" s="134"/>
      <c r="I21" s="118"/>
    </row>
    <row r="22" spans="1:12" x14ac:dyDescent="0.2">
      <c r="A22" s="34" t="s">
        <v>32</v>
      </c>
      <c r="B22" s="131" t="s">
        <v>33</v>
      </c>
      <c r="C22" s="132"/>
      <c r="D22" s="118"/>
      <c r="E22" s="4">
        <v>0</v>
      </c>
      <c r="F22" s="4">
        <v>0</v>
      </c>
      <c r="G22" s="4">
        <v>0</v>
      </c>
      <c r="H22" s="134"/>
      <c r="I22" s="118"/>
    </row>
    <row r="23" spans="1:12" x14ac:dyDescent="0.2">
      <c r="A23" s="34" t="s">
        <v>10</v>
      </c>
      <c r="B23" s="131" t="s">
        <v>34</v>
      </c>
      <c r="C23" s="132"/>
      <c r="D23" s="118"/>
      <c r="E23" s="4">
        <f>E24+E31+E38+E39+E40+E41</f>
        <v>131491900000</v>
      </c>
      <c r="F23" s="4">
        <f>F24+F31+F38+F39+F40+F41</f>
        <v>194117828559</v>
      </c>
      <c r="G23" s="4">
        <f>G24+G31+G38+G39+G40+G41</f>
        <v>62625928559</v>
      </c>
      <c r="H23" s="156">
        <f>F23/E23</f>
        <v>1.4762721396451035</v>
      </c>
      <c r="I23" s="155"/>
      <c r="L23" s="47"/>
    </row>
    <row r="24" spans="1:12" x14ac:dyDescent="0.2">
      <c r="A24" s="34" t="s">
        <v>16</v>
      </c>
      <c r="B24" s="131" t="s">
        <v>35</v>
      </c>
      <c r="C24" s="132"/>
      <c r="D24" s="118"/>
      <c r="E24" s="4">
        <f>E25+E26+E27+E28+E29+E30</f>
        <v>112117200000</v>
      </c>
      <c r="F24" s="4">
        <f>F25+F26+F27+F28+F29+F30</f>
        <v>152065567432</v>
      </c>
      <c r="G24" s="4">
        <f>G25+G26+G27+G28+G29+G30</f>
        <v>39948367432</v>
      </c>
      <c r="H24" s="156">
        <f>F24/E24</f>
        <v>1.3563090001534108</v>
      </c>
      <c r="I24" s="155"/>
    </row>
    <row r="25" spans="1:12" x14ac:dyDescent="0.2">
      <c r="A25" s="35" t="s">
        <v>11</v>
      </c>
      <c r="B25" s="83" t="s">
        <v>36</v>
      </c>
      <c r="C25" s="132"/>
      <c r="D25" s="118"/>
      <c r="E25" s="5">
        <f>2622000000+577100000</f>
        <v>3199100000</v>
      </c>
      <c r="F25" s="5">
        <v>17282463311</v>
      </c>
      <c r="G25" s="5">
        <f>F25-E25</f>
        <v>14083363311</v>
      </c>
      <c r="H25" s="156">
        <f>F25/E25</f>
        <v>5.4022891785189584</v>
      </c>
      <c r="I25" s="155"/>
    </row>
    <row r="26" spans="1:12" x14ac:dyDescent="0.2">
      <c r="A26" s="35" t="s">
        <v>12</v>
      </c>
      <c r="B26" s="83" t="s">
        <v>37</v>
      </c>
      <c r="C26" s="132"/>
      <c r="D26" s="118"/>
      <c r="E26" s="5">
        <f>106051000000+497100000+2370000000</f>
        <v>108918100000</v>
      </c>
      <c r="F26" s="58">
        <f>134809504121-26400000</f>
        <v>134783104121</v>
      </c>
      <c r="G26" s="5">
        <f>F26-E26</f>
        <v>25865004121</v>
      </c>
      <c r="H26" s="156">
        <f>F26/E26</f>
        <v>1.2374720466203506</v>
      </c>
      <c r="I26" s="155"/>
    </row>
    <row r="27" spans="1:12" x14ac:dyDescent="0.2">
      <c r="A27" s="35" t="s">
        <v>38</v>
      </c>
      <c r="B27" s="83" t="s">
        <v>39</v>
      </c>
      <c r="C27" s="132"/>
      <c r="D27" s="118"/>
      <c r="E27" s="5">
        <v>0</v>
      </c>
      <c r="F27" s="5">
        <v>0</v>
      </c>
      <c r="G27" s="5">
        <v>0</v>
      </c>
      <c r="H27" s="136"/>
      <c r="I27" s="118"/>
    </row>
    <row r="28" spans="1:12" x14ac:dyDescent="0.2">
      <c r="A28" s="35" t="s">
        <v>40</v>
      </c>
      <c r="B28" s="83" t="s">
        <v>41</v>
      </c>
      <c r="C28" s="132"/>
      <c r="D28" s="118"/>
      <c r="E28" s="5">
        <v>0</v>
      </c>
      <c r="F28" s="5">
        <v>0</v>
      </c>
      <c r="G28" s="5">
        <v>0</v>
      </c>
      <c r="H28" s="136"/>
      <c r="I28" s="118"/>
    </row>
    <row r="29" spans="1:12" x14ac:dyDescent="0.2">
      <c r="A29" s="35" t="s">
        <v>42</v>
      </c>
      <c r="B29" s="83" t="s">
        <v>43</v>
      </c>
      <c r="C29" s="132"/>
      <c r="D29" s="118"/>
      <c r="E29" s="5">
        <v>0</v>
      </c>
      <c r="F29" s="5">
        <v>0</v>
      </c>
      <c r="G29" s="5">
        <v>0</v>
      </c>
      <c r="H29" s="136"/>
      <c r="I29" s="118"/>
    </row>
    <row r="30" spans="1:12" x14ac:dyDescent="0.2">
      <c r="A30" s="35" t="s">
        <v>44</v>
      </c>
      <c r="B30" s="83" t="s">
        <v>45</v>
      </c>
      <c r="C30" s="132"/>
      <c r="D30" s="118"/>
      <c r="E30" s="5">
        <v>0</v>
      </c>
      <c r="F30" s="5">
        <v>0</v>
      </c>
      <c r="G30" s="5">
        <v>0</v>
      </c>
      <c r="H30" s="136"/>
      <c r="I30" s="118"/>
    </row>
    <row r="31" spans="1:12" x14ac:dyDescent="0.2">
      <c r="A31" s="34" t="s">
        <v>20</v>
      </c>
      <c r="B31" s="131" t="s">
        <v>46</v>
      </c>
      <c r="C31" s="132"/>
      <c r="D31" s="118"/>
      <c r="E31" s="4">
        <f>E32+E35</f>
        <v>19374700000</v>
      </c>
      <c r="F31" s="4">
        <f>F32+F35</f>
        <v>13446331938</v>
      </c>
      <c r="G31" s="4">
        <f>G32+G35</f>
        <v>-5928368062</v>
      </c>
      <c r="H31" s="156">
        <f>F31/E31</f>
        <v>0.69401497509638854</v>
      </c>
      <c r="I31" s="155"/>
    </row>
    <row r="32" spans="1:12" x14ac:dyDescent="0.2">
      <c r="A32" s="35" t="s">
        <v>11</v>
      </c>
      <c r="B32" s="83" t="s">
        <v>47</v>
      </c>
      <c r="C32" s="132"/>
      <c r="D32" s="118"/>
      <c r="E32" s="5">
        <f>E33+E34</f>
        <v>19187700000</v>
      </c>
      <c r="F32" s="5">
        <v>13375502974</v>
      </c>
      <c r="G32" s="5">
        <f>F32-E32</f>
        <v>-5812197026</v>
      </c>
      <c r="H32" s="154">
        <f>F32/E32</f>
        <v>0.69708735148037548</v>
      </c>
      <c r="I32" s="155"/>
      <c r="L32" s="47"/>
    </row>
    <row r="33" spans="1:9" x14ac:dyDescent="0.2">
      <c r="A33" s="35"/>
      <c r="B33" s="83" t="s">
        <v>48</v>
      </c>
      <c r="C33" s="132"/>
      <c r="D33" s="118"/>
      <c r="E33" s="5">
        <v>11496200000</v>
      </c>
      <c r="F33" s="5">
        <v>11148632950</v>
      </c>
      <c r="G33" s="5">
        <f>F33-E33</f>
        <v>-347567050</v>
      </c>
      <c r="H33" s="154">
        <f>F33/E33</f>
        <v>0.96976678815608641</v>
      </c>
      <c r="I33" s="155"/>
    </row>
    <row r="34" spans="1:9" x14ac:dyDescent="0.2">
      <c r="A34" s="35"/>
      <c r="B34" s="83" t="s">
        <v>49</v>
      </c>
      <c r="C34" s="132"/>
      <c r="D34" s="118"/>
      <c r="E34" s="5">
        <f>7691500000</f>
        <v>7691500000</v>
      </c>
      <c r="F34" s="5">
        <v>2226870024</v>
      </c>
      <c r="G34" s="5">
        <f>F34-E34</f>
        <v>-5464629976</v>
      </c>
      <c r="H34" s="154">
        <f>F34/E34</f>
        <v>0.28952350308782421</v>
      </c>
      <c r="I34" s="155"/>
    </row>
    <row r="35" spans="1:9" x14ac:dyDescent="0.2">
      <c r="A35" s="35" t="s">
        <v>12</v>
      </c>
      <c r="B35" s="83" t="s">
        <v>50</v>
      </c>
      <c r="C35" s="132"/>
      <c r="D35" s="118"/>
      <c r="E35" s="5">
        <f>E36+E37</f>
        <v>187000000</v>
      </c>
      <c r="F35" s="5">
        <v>70828964</v>
      </c>
      <c r="G35" s="5">
        <f>F35-E35</f>
        <v>-116171036</v>
      </c>
      <c r="H35" s="154">
        <f>F35/E35</f>
        <v>0.37876451336898398</v>
      </c>
      <c r="I35" s="155"/>
    </row>
    <row r="36" spans="1:9" x14ac:dyDescent="0.2">
      <c r="A36" s="35"/>
      <c r="B36" s="83" t="s">
        <v>48</v>
      </c>
      <c r="C36" s="132"/>
      <c r="D36" s="118"/>
      <c r="E36" s="5">
        <v>0</v>
      </c>
      <c r="F36" s="5">
        <v>0</v>
      </c>
      <c r="G36" s="5">
        <v>0</v>
      </c>
      <c r="H36" s="136"/>
      <c r="I36" s="118"/>
    </row>
    <row r="37" spans="1:9" x14ac:dyDescent="0.2">
      <c r="A37" s="35"/>
      <c r="B37" s="83" t="s">
        <v>49</v>
      </c>
      <c r="C37" s="132"/>
      <c r="D37" s="118"/>
      <c r="E37" s="5">
        <v>187000000</v>
      </c>
      <c r="F37" s="5">
        <v>70828964</v>
      </c>
      <c r="G37" s="5">
        <f>F37-E37</f>
        <v>-116171036</v>
      </c>
      <c r="H37" s="154">
        <f>F37/E37</f>
        <v>0.37876451336898398</v>
      </c>
      <c r="I37" s="155"/>
    </row>
    <row r="38" spans="1:9" x14ac:dyDescent="0.2">
      <c r="A38" s="34" t="s">
        <v>26</v>
      </c>
      <c r="B38" s="131" t="s">
        <v>51</v>
      </c>
      <c r="C38" s="132"/>
      <c r="D38" s="118"/>
      <c r="E38" s="4"/>
      <c r="F38" s="4">
        <v>28537695289</v>
      </c>
      <c r="G38" s="4">
        <v>28537695289</v>
      </c>
      <c r="H38" s="156"/>
      <c r="I38" s="155"/>
    </row>
    <row r="39" spans="1:9" x14ac:dyDescent="0.2">
      <c r="A39" s="35" t="s">
        <v>28</v>
      </c>
      <c r="B39" s="83" t="s">
        <v>52</v>
      </c>
      <c r="C39" s="132"/>
      <c r="D39" s="118"/>
      <c r="E39" s="5"/>
      <c r="F39" s="5">
        <v>68233900</v>
      </c>
      <c r="G39" s="5">
        <v>68233900</v>
      </c>
      <c r="H39" s="136"/>
      <c r="I39" s="118"/>
    </row>
    <row r="40" spans="1:9" x14ac:dyDescent="0.2">
      <c r="A40" s="35" t="s">
        <v>30</v>
      </c>
      <c r="B40" s="83" t="s">
        <v>53</v>
      </c>
      <c r="C40" s="132"/>
      <c r="D40" s="118"/>
      <c r="E40" s="5">
        <v>0</v>
      </c>
      <c r="F40" s="5">
        <v>0</v>
      </c>
      <c r="G40" s="5">
        <v>0</v>
      </c>
      <c r="H40" s="136"/>
      <c r="I40" s="118"/>
    </row>
    <row r="41" spans="1:9" x14ac:dyDescent="0.2">
      <c r="A41" s="34" t="s">
        <v>54</v>
      </c>
      <c r="B41" s="131" t="s">
        <v>55</v>
      </c>
      <c r="C41" s="132"/>
      <c r="D41" s="118"/>
      <c r="E41" s="4">
        <v>0</v>
      </c>
      <c r="F41" s="4">
        <v>0</v>
      </c>
      <c r="G41" s="4">
        <v>0</v>
      </c>
      <c r="H41" s="134"/>
      <c r="I41" s="118"/>
    </row>
    <row r="42" spans="1:9" x14ac:dyDescent="0.2">
      <c r="A42" s="34" t="s">
        <v>56</v>
      </c>
      <c r="B42" s="131" t="s">
        <v>57</v>
      </c>
      <c r="C42" s="132"/>
      <c r="D42" s="118"/>
      <c r="E42" s="4">
        <v>0</v>
      </c>
      <c r="F42" s="4">
        <v>0</v>
      </c>
      <c r="G42" s="4">
        <v>0</v>
      </c>
      <c r="H42" s="134"/>
      <c r="I42" s="118"/>
    </row>
    <row r="43" spans="1:9" x14ac:dyDescent="0.2">
      <c r="A43" s="34" t="s">
        <v>58</v>
      </c>
      <c r="B43" s="131" t="s">
        <v>59</v>
      </c>
      <c r="C43" s="132"/>
      <c r="D43" s="118"/>
      <c r="E43" s="4">
        <v>0</v>
      </c>
      <c r="F43" s="4">
        <v>0</v>
      </c>
      <c r="G43" s="4">
        <v>0</v>
      </c>
      <c r="H43" s="134"/>
      <c r="I43" s="118"/>
    </row>
    <row r="44" spans="1:9" x14ac:dyDescent="0.2">
      <c r="A44" s="35" t="s">
        <v>16</v>
      </c>
      <c r="B44" s="83" t="s">
        <v>60</v>
      </c>
      <c r="C44" s="132"/>
      <c r="D44" s="118"/>
      <c r="E44" s="5">
        <v>0</v>
      </c>
      <c r="F44" s="5">
        <v>0</v>
      </c>
      <c r="G44" s="5">
        <v>0</v>
      </c>
      <c r="H44" s="136"/>
      <c r="I44" s="118"/>
    </row>
    <row r="45" spans="1:9" x14ac:dyDescent="0.2">
      <c r="A45" s="35" t="s">
        <v>20</v>
      </c>
      <c r="B45" s="83" t="s">
        <v>61</v>
      </c>
      <c r="C45" s="132"/>
      <c r="D45" s="118"/>
      <c r="E45" s="5">
        <v>0</v>
      </c>
      <c r="F45" s="5">
        <v>0</v>
      </c>
      <c r="G45" s="5">
        <v>0</v>
      </c>
      <c r="H45" s="136"/>
      <c r="I45" s="118"/>
    </row>
    <row r="46" spans="1:9" x14ac:dyDescent="0.2">
      <c r="A46" s="34" t="s">
        <v>62</v>
      </c>
      <c r="B46" s="131" t="s">
        <v>63</v>
      </c>
      <c r="C46" s="132"/>
      <c r="D46" s="118"/>
      <c r="E46" s="4">
        <v>0</v>
      </c>
      <c r="F46" s="4">
        <v>0</v>
      </c>
      <c r="G46" s="4">
        <v>0</v>
      </c>
      <c r="H46" s="134"/>
      <c r="I46" s="118"/>
    </row>
    <row r="47" spans="1:9" x14ac:dyDescent="0.2">
      <c r="A47" s="35" t="s">
        <v>16</v>
      </c>
      <c r="B47" s="83" t="s">
        <v>64</v>
      </c>
      <c r="C47" s="132"/>
      <c r="D47" s="118"/>
      <c r="E47" s="5">
        <v>0</v>
      </c>
      <c r="F47" s="5">
        <v>0</v>
      </c>
      <c r="G47" s="5">
        <v>0</v>
      </c>
      <c r="H47" s="136"/>
      <c r="I47" s="118"/>
    </row>
    <row r="48" spans="1:9" x14ac:dyDescent="0.2">
      <c r="A48" s="35" t="s">
        <v>20</v>
      </c>
      <c r="B48" s="83" t="s">
        <v>65</v>
      </c>
      <c r="C48" s="132"/>
      <c r="D48" s="118"/>
      <c r="E48" s="5">
        <v>0</v>
      </c>
      <c r="F48" s="5">
        <v>0</v>
      </c>
      <c r="G48" s="5">
        <v>0</v>
      </c>
      <c r="H48" s="136"/>
      <c r="I48" s="118"/>
    </row>
    <row r="49" spans="1:9" x14ac:dyDescent="0.2">
      <c r="A49" s="34" t="s">
        <v>66</v>
      </c>
      <c r="B49" s="131" t="s">
        <v>67</v>
      </c>
      <c r="C49" s="132"/>
      <c r="D49" s="118"/>
      <c r="E49" s="4">
        <v>0</v>
      </c>
      <c r="F49" s="4">
        <v>0</v>
      </c>
      <c r="G49" s="4">
        <v>0</v>
      </c>
      <c r="H49" s="134"/>
      <c r="I49" s="118"/>
    </row>
    <row r="50" spans="1:9" x14ac:dyDescent="0.2">
      <c r="A50" s="35" t="s">
        <v>68</v>
      </c>
      <c r="B50" s="83" t="s">
        <v>69</v>
      </c>
      <c r="C50" s="132"/>
      <c r="D50" s="118"/>
      <c r="E50" s="5">
        <v>0</v>
      </c>
      <c r="F50" s="5">
        <f>26674098193+26400000</f>
        <v>26700498193</v>
      </c>
      <c r="G50" s="5">
        <f>26674098193+26400000</f>
        <v>26700498193</v>
      </c>
      <c r="H50" s="136"/>
      <c r="I50" s="118"/>
    </row>
    <row r="51" spans="1:9" ht="14.1" customHeight="1" x14ac:dyDescent="0.2"/>
    <row r="52" spans="1:9" ht="36.75" customHeight="1" x14ac:dyDescent="0.2">
      <c r="A52" s="153"/>
      <c r="B52" s="130"/>
      <c r="D52" s="153"/>
      <c r="E52" s="130"/>
      <c r="F52" s="130"/>
      <c r="G52" s="130"/>
      <c r="H52" s="130"/>
      <c r="I52" s="130"/>
    </row>
    <row r="53" spans="1:9" ht="7.9" customHeight="1" x14ac:dyDescent="0.2"/>
  </sheetData>
  <mergeCells count="94">
    <mergeCell ref="A2:D2"/>
    <mergeCell ref="A4:I4"/>
    <mergeCell ref="A6:I6"/>
    <mergeCell ref="B8:D8"/>
    <mergeCell ref="G8:I8"/>
    <mergeCell ref="G2:I2"/>
    <mergeCell ref="A5:H5"/>
    <mergeCell ref="B11:D11"/>
    <mergeCell ref="H11:I11"/>
    <mergeCell ref="B12:D12"/>
    <mergeCell ref="H12:I12"/>
    <mergeCell ref="B9:D9"/>
    <mergeCell ref="H9:I9"/>
    <mergeCell ref="B10:D10"/>
    <mergeCell ref="H10:I10"/>
    <mergeCell ref="B15:D15"/>
    <mergeCell ref="H15:I15"/>
    <mergeCell ref="B16:D16"/>
    <mergeCell ref="H16:I16"/>
    <mergeCell ref="B13:D13"/>
    <mergeCell ref="H13:I13"/>
    <mergeCell ref="B14:D14"/>
    <mergeCell ref="H14:I14"/>
    <mergeCell ref="B19:D19"/>
    <mergeCell ref="H19:I19"/>
    <mergeCell ref="B20:D20"/>
    <mergeCell ref="H20:I20"/>
    <mergeCell ref="B17:D17"/>
    <mergeCell ref="H17:I17"/>
    <mergeCell ref="B18:D18"/>
    <mergeCell ref="H18:I18"/>
    <mergeCell ref="B23:D23"/>
    <mergeCell ref="H23:I23"/>
    <mergeCell ref="B24:D24"/>
    <mergeCell ref="H24:I24"/>
    <mergeCell ref="B21:D21"/>
    <mergeCell ref="H21:I21"/>
    <mergeCell ref="B22:D22"/>
    <mergeCell ref="H22:I22"/>
    <mergeCell ref="B27:D27"/>
    <mergeCell ref="H27:I27"/>
    <mergeCell ref="B28:D28"/>
    <mergeCell ref="H28:I28"/>
    <mergeCell ref="B25:D25"/>
    <mergeCell ref="H25:I25"/>
    <mergeCell ref="B26:D26"/>
    <mergeCell ref="H26:I26"/>
    <mergeCell ref="B31:D31"/>
    <mergeCell ref="H31:I31"/>
    <mergeCell ref="B32:D32"/>
    <mergeCell ref="H32:I32"/>
    <mergeCell ref="B29:D29"/>
    <mergeCell ref="H29:I29"/>
    <mergeCell ref="B30:D30"/>
    <mergeCell ref="H30:I30"/>
    <mergeCell ref="B35:D35"/>
    <mergeCell ref="H35:I35"/>
    <mergeCell ref="B36:D36"/>
    <mergeCell ref="H36:I36"/>
    <mergeCell ref="B33:D33"/>
    <mergeCell ref="H33:I33"/>
    <mergeCell ref="B34:D34"/>
    <mergeCell ref="H34:I34"/>
    <mergeCell ref="B39:D39"/>
    <mergeCell ref="H39:I39"/>
    <mergeCell ref="B40:D40"/>
    <mergeCell ref="H40:I40"/>
    <mergeCell ref="B37:D37"/>
    <mergeCell ref="H37:I37"/>
    <mergeCell ref="B38:D38"/>
    <mergeCell ref="H38:I38"/>
    <mergeCell ref="B43:D43"/>
    <mergeCell ref="H43:I43"/>
    <mergeCell ref="B44:D44"/>
    <mergeCell ref="H44:I44"/>
    <mergeCell ref="B41:D41"/>
    <mergeCell ref="H41:I41"/>
    <mergeCell ref="B42:D42"/>
    <mergeCell ref="H42:I42"/>
    <mergeCell ref="B47:D47"/>
    <mergeCell ref="H47:I47"/>
    <mergeCell ref="B48:D48"/>
    <mergeCell ref="H48:I48"/>
    <mergeCell ref="B45:D45"/>
    <mergeCell ref="H45:I45"/>
    <mergeCell ref="B46:D46"/>
    <mergeCell ref="H46:I46"/>
    <mergeCell ref="A52:B52"/>
    <mergeCell ref="D52:E52"/>
    <mergeCell ref="F52:I52"/>
    <mergeCell ref="B49:D49"/>
    <mergeCell ref="H49:I49"/>
    <mergeCell ref="B50:D50"/>
    <mergeCell ref="H50:I50"/>
  </mergeCells>
  <pageMargins left="0.196850393700787" right="0.196850393700787" top="0.69685039400000004" bottom="0.58851968503937002" header="0.196850393700787" footer="0.196850393700787"/>
  <pageSetup paperSize="9" scale="88" fitToHeight="0" orientation="portrait" horizontalDpi="300" verticalDpi="300" r:id="rId1"/>
  <headerFooter alignWithMargins="0">
    <oddFooter>&amp;C&amp;"Arial,Regular"&amp;10&amp;P/&amp;N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N42"/>
  <sheetViews>
    <sheetView showGridLines="0" zoomScaleNormal="100" workbookViewId="0">
      <selection activeCell="A2" sqref="A2:E4"/>
    </sheetView>
  </sheetViews>
  <sheetFormatPr defaultColWidth="9" defaultRowHeight="14.25" x14ac:dyDescent="0.2"/>
  <cols>
    <col min="1" max="1" width="4.25" style="7" customWidth="1"/>
    <col min="2" max="2" width="20.125" style="7" customWidth="1"/>
    <col min="3" max="3" width="13.875" style="7" customWidth="1"/>
    <col min="4" max="4" width="13.625" style="7" customWidth="1"/>
    <col min="5" max="5" width="13.375" style="7" customWidth="1"/>
    <col min="6" max="6" width="12.625" style="7" customWidth="1"/>
    <col min="7" max="7" width="7.625" style="7" customWidth="1"/>
    <col min="8" max="8" width="13.25" style="7" customWidth="1"/>
    <col min="9" max="9" width="0" style="7" hidden="1" customWidth="1"/>
    <col min="10" max="10" width="11.625" style="7" customWidth="1"/>
    <col min="11" max="11" width="12.375" style="7" customWidth="1"/>
    <col min="12" max="12" width="11.25" style="7" customWidth="1"/>
    <col min="13" max="13" width="12.375" style="7" customWidth="1"/>
    <col min="14" max="15" width="12.625" style="7" customWidth="1"/>
    <col min="16" max="16" width="13.375" style="7" customWidth="1"/>
    <col min="17" max="17" width="12.75" style="7" customWidth="1"/>
    <col min="18" max="18" width="1.875" style="7" hidden="1" customWidth="1"/>
    <col min="19" max="19" width="11.875" style="7" customWidth="1"/>
    <col min="20" max="20" width="7.625" style="7" customWidth="1"/>
    <col min="21" max="21" width="9.375" style="7" customWidth="1"/>
    <col min="22" max="22" width="7.625" style="7" customWidth="1"/>
    <col min="23" max="28" width="12.625" style="7" customWidth="1"/>
    <col min="29" max="29" width="7.25" style="7" customWidth="1"/>
    <col min="30" max="30" width="7.875" style="7" customWidth="1"/>
    <col min="31" max="31" width="8.875" style="7" customWidth="1"/>
    <col min="32" max="32" width="6.625" style="7" customWidth="1"/>
    <col min="33" max="33" width="7.375" style="7" customWidth="1"/>
    <col min="34" max="34" width="8" style="7" customWidth="1"/>
    <col min="35" max="35" width="6.125" style="7" customWidth="1"/>
    <col min="36" max="37" width="7.375" style="7" customWidth="1"/>
    <col min="38" max="38" width="8.875" style="7" customWidth="1"/>
    <col min="39" max="39" width="7.75" style="7" customWidth="1"/>
    <col min="40" max="40" width="10" style="7" customWidth="1"/>
    <col min="41" max="41" width="0" style="7" hidden="1" customWidth="1"/>
    <col min="42" max="16384" width="9" style="7"/>
  </cols>
  <sheetData>
    <row r="1" spans="1:40" ht="7.35" customHeight="1" x14ac:dyDescent="0.2"/>
    <row r="2" spans="1:40" x14ac:dyDescent="0.2">
      <c r="A2" s="74" t="s">
        <v>690</v>
      </c>
      <c r="B2" s="75"/>
      <c r="C2" s="75"/>
      <c r="D2" s="75"/>
      <c r="E2" s="75"/>
      <c r="AI2" s="76" t="s">
        <v>594</v>
      </c>
      <c r="AJ2" s="67"/>
      <c r="AK2" s="67"/>
      <c r="AL2" s="67"/>
      <c r="AM2" s="67"/>
      <c r="AN2" s="67"/>
    </row>
    <row r="3" spans="1:40" x14ac:dyDescent="0.2">
      <c r="A3" s="75"/>
      <c r="B3" s="75"/>
      <c r="C3" s="75"/>
      <c r="D3" s="75"/>
      <c r="E3" s="75"/>
    </row>
    <row r="4" spans="1:40" x14ac:dyDescent="0.2">
      <c r="A4" s="75"/>
      <c r="B4" s="75"/>
      <c r="C4" s="75"/>
      <c r="D4" s="75"/>
      <c r="E4" s="75"/>
      <c r="AF4" s="76" t="s">
        <v>593</v>
      </c>
      <c r="AG4" s="67"/>
      <c r="AH4" s="67"/>
      <c r="AI4" s="67"/>
      <c r="AJ4" s="67"/>
      <c r="AK4" s="67"/>
      <c r="AL4" s="67"/>
      <c r="AM4" s="67"/>
      <c r="AN4" s="67"/>
    </row>
    <row r="5" spans="1:40" x14ac:dyDescent="0.2">
      <c r="AF5" s="67"/>
      <c r="AG5" s="67"/>
      <c r="AH5" s="67"/>
      <c r="AI5" s="67"/>
      <c r="AJ5" s="67"/>
      <c r="AK5" s="67"/>
      <c r="AL5" s="67"/>
      <c r="AM5" s="67"/>
      <c r="AN5" s="67"/>
    </row>
    <row r="6" spans="1:40" ht="17.45" customHeight="1" x14ac:dyDescent="0.2"/>
    <row r="7" spans="1:40" ht="25.5" customHeight="1" x14ac:dyDescent="0.2">
      <c r="A7" s="77" t="s">
        <v>669</v>
      </c>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row>
    <row r="8" spans="1:40" ht="20.25" customHeight="1" x14ac:dyDescent="0.25">
      <c r="A8" s="79" t="s">
        <v>691</v>
      </c>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row>
    <row r="9" spans="1:40" ht="18" customHeight="1" x14ac:dyDescent="0.2">
      <c r="A9" s="78" t="s">
        <v>0</v>
      </c>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row>
    <row r="10" spans="1:40" ht="15" customHeight="1" x14ac:dyDescent="0.2"/>
    <row r="11" spans="1:40" x14ac:dyDescent="0.2">
      <c r="A11" s="50" t="s">
        <v>1</v>
      </c>
      <c r="B11" s="50" t="s">
        <v>1</v>
      </c>
      <c r="C11" s="71" t="s">
        <v>5</v>
      </c>
      <c r="D11" s="72"/>
      <c r="E11" s="72"/>
      <c r="F11" s="72"/>
      <c r="G11" s="72"/>
      <c r="H11" s="72"/>
      <c r="I11" s="72"/>
      <c r="J11" s="72"/>
      <c r="K11" s="72"/>
      <c r="L11" s="72"/>
      <c r="M11" s="72"/>
      <c r="N11" s="72"/>
      <c r="O11" s="73"/>
      <c r="P11" s="71" t="s">
        <v>6</v>
      </c>
      <c r="Q11" s="72"/>
      <c r="R11" s="72"/>
      <c r="S11" s="72"/>
      <c r="T11" s="72"/>
      <c r="U11" s="72"/>
      <c r="V11" s="72"/>
      <c r="W11" s="72"/>
      <c r="X11" s="72"/>
      <c r="Y11" s="72"/>
      <c r="Z11" s="72"/>
      <c r="AA11" s="72"/>
      <c r="AB11" s="73"/>
      <c r="AC11" s="71" t="s">
        <v>592</v>
      </c>
      <c r="AD11" s="72"/>
      <c r="AE11" s="72"/>
      <c r="AF11" s="72"/>
      <c r="AG11" s="72"/>
      <c r="AH11" s="72"/>
      <c r="AI11" s="72"/>
      <c r="AJ11" s="72"/>
      <c r="AK11" s="72"/>
      <c r="AL11" s="72"/>
      <c r="AM11" s="72"/>
      <c r="AN11" s="73"/>
    </row>
    <row r="12" spans="1:40" x14ac:dyDescent="0.2">
      <c r="A12" s="30" t="s">
        <v>3</v>
      </c>
      <c r="B12" s="31" t="s">
        <v>591</v>
      </c>
      <c r="C12" s="50" t="s">
        <v>1</v>
      </c>
      <c r="D12" s="68" t="s">
        <v>446</v>
      </c>
      <c r="E12" s="70"/>
      <c r="F12" s="68" t="s">
        <v>589</v>
      </c>
      <c r="G12" s="69"/>
      <c r="H12" s="70"/>
      <c r="J12" s="68" t="s">
        <v>590</v>
      </c>
      <c r="K12" s="69"/>
      <c r="L12" s="70"/>
      <c r="M12" s="68" t="s">
        <v>587</v>
      </c>
      <c r="N12" s="69"/>
      <c r="O12" s="70"/>
      <c r="P12" s="50" t="s">
        <v>1</v>
      </c>
      <c r="Q12" s="71" t="s">
        <v>446</v>
      </c>
      <c r="R12" s="72"/>
      <c r="S12" s="73"/>
      <c r="T12" s="68" t="s">
        <v>589</v>
      </c>
      <c r="U12" s="69"/>
      <c r="V12" s="70"/>
      <c r="W12" s="68" t="s">
        <v>588</v>
      </c>
      <c r="X12" s="69"/>
      <c r="Y12" s="70"/>
      <c r="Z12" s="68" t="s">
        <v>587</v>
      </c>
      <c r="AA12" s="69"/>
      <c r="AB12" s="70"/>
      <c r="AC12" s="50" t="s">
        <v>1</v>
      </c>
      <c r="AD12" s="68" t="s">
        <v>446</v>
      </c>
      <c r="AE12" s="70"/>
      <c r="AF12" s="68" t="s">
        <v>589</v>
      </c>
      <c r="AG12" s="69"/>
      <c r="AH12" s="70"/>
      <c r="AI12" s="68" t="s">
        <v>588</v>
      </c>
      <c r="AJ12" s="69"/>
      <c r="AK12" s="70"/>
      <c r="AL12" s="68" t="s">
        <v>587</v>
      </c>
      <c r="AM12" s="69"/>
      <c r="AN12" s="70"/>
    </row>
    <row r="13" spans="1:40" x14ac:dyDescent="0.2">
      <c r="A13" s="30" t="s">
        <v>1</v>
      </c>
      <c r="B13" s="31" t="s">
        <v>1</v>
      </c>
      <c r="C13" s="30" t="s">
        <v>376</v>
      </c>
      <c r="D13" s="30" t="s">
        <v>584</v>
      </c>
      <c r="E13" s="30" t="s">
        <v>461</v>
      </c>
      <c r="F13" s="30" t="s">
        <v>376</v>
      </c>
      <c r="G13" s="50" t="s">
        <v>584</v>
      </c>
      <c r="H13" s="50" t="s">
        <v>583</v>
      </c>
      <c r="J13" s="30" t="s">
        <v>376</v>
      </c>
      <c r="K13" s="30" t="s">
        <v>584</v>
      </c>
      <c r="L13" s="30" t="s">
        <v>583</v>
      </c>
      <c r="M13" s="30" t="s">
        <v>376</v>
      </c>
      <c r="N13" s="30" t="s">
        <v>584</v>
      </c>
      <c r="O13" s="30" t="s">
        <v>583</v>
      </c>
      <c r="P13" s="30" t="s">
        <v>376</v>
      </c>
      <c r="Q13" s="50" t="s">
        <v>586</v>
      </c>
      <c r="S13" s="50" t="s">
        <v>585</v>
      </c>
      <c r="T13" s="30" t="s">
        <v>376</v>
      </c>
      <c r="U13" s="30" t="s">
        <v>584</v>
      </c>
      <c r="V13" s="30" t="s">
        <v>583</v>
      </c>
      <c r="W13" s="30" t="s">
        <v>376</v>
      </c>
      <c r="X13" s="30" t="s">
        <v>584</v>
      </c>
      <c r="Y13" s="30" t="s">
        <v>583</v>
      </c>
      <c r="Z13" s="30" t="s">
        <v>376</v>
      </c>
      <c r="AA13" s="30" t="s">
        <v>584</v>
      </c>
      <c r="AB13" s="30" t="s">
        <v>583</v>
      </c>
      <c r="AC13" s="30" t="s">
        <v>376</v>
      </c>
      <c r="AD13" s="30" t="s">
        <v>584</v>
      </c>
      <c r="AE13" s="30" t="s">
        <v>583</v>
      </c>
      <c r="AF13" s="30" t="s">
        <v>376</v>
      </c>
      <c r="AG13" s="30" t="s">
        <v>584</v>
      </c>
      <c r="AH13" s="30" t="s">
        <v>583</v>
      </c>
      <c r="AI13" s="30" t="s">
        <v>376</v>
      </c>
      <c r="AJ13" s="30" t="s">
        <v>584</v>
      </c>
      <c r="AK13" s="30" t="s">
        <v>583</v>
      </c>
      <c r="AL13" s="30" t="s">
        <v>376</v>
      </c>
      <c r="AM13" s="30" t="s">
        <v>584</v>
      </c>
      <c r="AN13" s="30" t="s">
        <v>583</v>
      </c>
    </row>
    <row r="14" spans="1:40" ht="21" x14ac:dyDescent="0.2">
      <c r="A14" s="30" t="s">
        <v>1</v>
      </c>
      <c r="B14" s="31" t="s">
        <v>1</v>
      </c>
      <c r="C14" s="30" t="s">
        <v>1</v>
      </c>
      <c r="D14" s="30" t="s">
        <v>518</v>
      </c>
      <c r="E14" s="30" t="s">
        <v>582</v>
      </c>
      <c r="F14" s="30" t="s">
        <v>1</v>
      </c>
      <c r="G14" s="30" t="s">
        <v>518</v>
      </c>
      <c r="H14" s="30" t="s">
        <v>580</v>
      </c>
      <c r="J14" s="30" t="s">
        <v>1</v>
      </c>
      <c r="K14" s="30" t="s">
        <v>518</v>
      </c>
      <c r="L14" s="30" t="s">
        <v>580</v>
      </c>
      <c r="M14" s="30" t="s">
        <v>1</v>
      </c>
      <c r="N14" s="30" t="s">
        <v>518</v>
      </c>
      <c r="O14" s="30" t="s">
        <v>580</v>
      </c>
      <c r="P14" s="30" t="s">
        <v>1</v>
      </c>
      <c r="Q14" s="30" t="s">
        <v>518</v>
      </c>
      <c r="S14" s="30" t="s">
        <v>580</v>
      </c>
      <c r="T14" s="30" t="s">
        <v>1</v>
      </c>
      <c r="U14" s="30" t="s">
        <v>581</v>
      </c>
      <c r="V14" s="30" t="s">
        <v>580</v>
      </c>
      <c r="W14" s="30" t="s">
        <v>1</v>
      </c>
      <c r="X14" s="30" t="s">
        <v>581</v>
      </c>
      <c r="Y14" s="30" t="s">
        <v>580</v>
      </c>
      <c r="Z14" s="30" t="s">
        <v>1</v>
      </c>
      <c r="AA14" s="30" t="s">
        <v>581</v>
      </c>
      <c r="AB14" s="30" t="s">
        <v>580</v>
      </c>
      <c r="AC14" s="30" t="s">
        <v>1</v>
      </c>
      <c r="AD14" s="30" t="s">
        <v>581</v>
      </c>
      <c r="AE14" s="30" t="s">
        <v>580</v>
      </c>
      <c r="AF14" s="30" t="s">
        <v>1</v>
      </c>
      <c r="AG14" s="30" t="s">
        <v>581</v>
      </c>
      <c r="AH14" s="30" t="s">
        <v>580</v>
      </c>
      <c r="AI14" s="30" t="s">
        <v>1</v>
      </c>
      <c r="AJ14" s="30" t="s">
        <v>581</v>
      </c>
      <c r="AK14" s="30" t="s">
        <v>580</v>
      </c>
      <c r="AL14" s="30" t="s">
        <v>1</v>
      </c>
      <c r="AM14" s="30" t="s">
        <v>581</v>
      </c>
      <c r="AN14" s="30" t="s">
        <v>580</v>
      </c>
    </row>
    <row r="15" spans="1:40" x14ac:dyDescent="0.2">
      <c r="A15" s="21" t="s">
        <v>9</v>
      </c>
      <c r="B15" s="21" t="s">
        <v>10</v>
      </c>
      <c r="C15" s="21" t="s">
        <v>11</v>
      </c>
      <c r="D15" s="21" t="s">
        <v>12</v>
      </c>
      <c r="E15" s="21" t="s">
        <v>38</v>
      </c>
      <c r="F15" s="21" t="s">
        <v>40</v>
      </c>
      <c r="G15" s="21" t="s">
        <v>42</v>
      </c>
      <c r="H15" s="21" t="s">
        <v>44</v>
      </c>
      <c r="J15" s="21" t="s">
        <v>103</v>
      </c>
      <c r="K15" s="21" t="s">
        <v>105</v>
      </c>
      <c r="L15" s="21" t="s">
        <v>111</v>
      </c>
      <c r="M15" s="21" t="s">
        <v>113</v>
      </c>
      <c r="N15" s="21" t="s">
        <v>115</v>
      </c>
      <c r="O15" s="21" t="s">
        <v>117</v>
      </c>
      <c r="P15" s="21" t="s">
        <v>119</v>
      </c>
      <c r="Q15" s="21" t="s">
        <v>121</v>
      </c>
      <c r="S15" s="21" t="s">
        <v>124</v>
      </c>
      <c r="T15" s="21" t="s">
        <v>126</v>
      </c>
      <c r="U15" s="21" t="s">
        <v>128</v>
      </c>
      <c r="V15" s="21" t="s">
        <v>130</v>
      </c>
      <c r="W15" s="21" t="s">
        <v>132</v>
      </c>
      <c r="X15" s="21" t="s">
        <v>372</v>
      </c>
      <c r="Y15" s="21" t="s">
        <v>371</v>
      </c>
      <c r="Z15" s="21" t="s">
        <v>579</v>
      </c>
      <c r="AA15" s="21" t="s">
        <v>578</v>
      </c>
      <c r="AB15" s="21" t="s">
        <v>577</v>
      </c>
      <c r="AC15" s="21" t="s">
        <v>576</v>
      </c>
      <c r="AD15" s="21" t="s">
        <v>575</v>
      </c>
      <c r="AE15" s="21" t="s">
        <v>574</v>
      </c>
      <c r="AF15" s="21" t="s">
        <v>573</v>
      </c>
      <c r="AG15" s="21" t="s">
        <v>572</v>
      </c>
      <c r="AH15" s="21" t="s">
        <v>571</v>
      </c>
      <c r="AI15" s="21" t="s">
        <v>570</v>
      </c>
      <c r="AJ15" s="21" t="s">
        <v>569</v>
      </c>
      <c r="AK15" s="21" t="s">
        <v>568</v>
      </c>
      <c r="AL15" s="21" t="s">
        <v>567</v>
      </c>
      <c r="AM15" s="21" t="s">
        <v>566</v>
      </c>
      <c r="AN15" s="21" t="s">
        <v>565</v>
      </c>
    </row>
    <row r="16" spans="1:40" ht="18.95" customHeight="1" x14ac:dyDescent="0.2">
      <c r="A16" s="10"/>
      <c r="B16" s="10" t="s">
        <v>376</v>
      </c>
      <c r="C16" s="9">
        <f>C17</f>
        <v>26484189115</v>
      </c>
      <c r="D16" s="9">
        <f>D17</f>
        <v>14647239298</v>
      </c>
      <c r="E16" s="9">
        <v>11836949817</v>
      </c>
      <c r="F16" s="9">
        <v>2481375000</v>
      </c>
      <c r="G16" s="9">
        <v>0</v>
      </c>
      <c r="H16" s="9">
        <v>2481375000</v>
      </c>
      <c r="J16" s="9">
        <v>1810300000</v>
      </c>
      <c r="K16" s="9">
        <f>K17</f>
        <v>1480300000</v>
      </c>
      <c r="L16" s="9">
        <v>330000000</v>
      </c>
      <c r="M16" s="9">
        <f>M17</f>
        <v>22192514115</v>
      </c>
      <c r="N16" s="9">
        <f>N17</f>
        <v>13166939298</v>
      </c>
      <c r="O16" s="9">
        <v>9025574817</v>
      </c>
      <c r="P16" s="9">
        <v>13375502974</v>
      </c>
      <c r="Q16" s="9">
        <v>11148632950</v>
      </c>
      <c r="S16" s="9">
        <v>2226870024</v>
      </c>
      <c r="T16" s="36"/>
      <c r="U16" s="36"/>
      <c r="V16" s="36"/>
      <c r="W16" s="9">
        <v>611412800</v>
      </c>
      <c r="X16" s="9">
        <v>581412800</v>
      </c>
      <c r="Y16" s="9">
        <v>30000000</v>
      </c>
      <c r="Z16" s="48">
        <f>12764090174</f>
        <v>12764090174</v>
      </c>
      <c r="AA16" s="48">
        <v>10567220150</v>
      </c>
      <c r="AB16" s="48">
        <f>2196870024</f>
        <v>2196870024</v>
      </c>
      <c r="AC16" s="49">
        <f>P16/C16</f>
        <v>0.50503728529956915</v>
      </c>
      <c r="AD16" s="49">
        <f>Q16/D16</f>
        <v>0.76114226873608082</v>
      </c>
      <c r="AE16" s="49">
        <f>S16/E16</f>
        <v>0.18812870362952896</v>
      </c>
      <c r="AF16" s="49">
        <f>T16/F16</f>
        <v>0</v>
      </c>
      <c r="AG16" s="52"/>
      <c r="AH16" s="49">
        <f>V16/H16</f>
        <v>0</v>
      </c>
      <c r="AI16" s="49">
        <f t="shared" ref="AI16:AN16" si="0">W16/J16</f>
        <v>0.33774114787604265</v>
      </c>
      <c r="AJ16" s="49">
        <f t="shared" si="0"/>
        <v>0.39276687158008511</v>
      </c>
      <c r="AK16" s="49">
        <f t="shared" si="0"/>
        <v>9.0909090909090912E-2</v>
      </c>
      <c r="AL16" s="49">
        <f t="shared" si="0"/>
        <v>0.57515295959067136</v>
      </c>
      <c r="AM16" s="49">
        <f t="shared" si="0"/>
        <v>0.80255706438968044</v>
      </c>
      <c r="AN16" s="49">
        <f t="shared" si="0"/>
        <v>0.24340499841208063</v>
      </c>
    </row>
    <row r="17" spans="1:40" ht="22.5" customHeight="1" x14ac:dyDescent="0.2">
      <c r="A17" s="21" t="s">
        <v>16</v>
      </c>
      <c r="B17" s="10" t="s">
        <v>248</v>
      </c>
      <c r="C17" s="9">
        <f>D17+E17</f>
        <v>26484189115</v>
      </c>
      <c r="D17" s="9">
        <f>K17+N17</f>
        <v>14647239298</v>
      </c>
      <c r="E17" s="9">
        <f>H17+L17+O17</f>
        <v>11836949817</v>
      </c>
      <c r="F17" s="9">
        <v>2481375000</v>
      </c>
      <c r="G17" s="9">
        <v>0</v>
      </c>
      <c r="H17" s="9">
        <v>2481375000</v>
      </c>
      <c r="J17" s="9">
        <f>K17+L17</f>
        <v>1810300000</v>
      </c>
      <c r="K17" s="9">
        <v>1480300000</v>
      </c>
      <c r="L17" s="9">
        <v>330000000</v>
      </c>
      <c r="M17" s="9">
        <f>N17+O17</f>
        <v>22192514115</v>
      </c>
      <c r="N17" s="9">
        <f>N23+N24+N25+N26+N27+N28+N29+N31+N32+N33+N34+N35+N36+N37</f>
        <v>13166939298</v>
      </c>
      <c r="O17" s="9">
        <v>9025574817</v>
      </c>
      <c r="P17" s="9">
        <v>13375502974</v>
      </c>
      <c r="Q17" s="9">
        <f>X17+AA17</f>
        <v>11148632950</v>
      </c>
      <c r="S17" s="9">
        <f>V17+Y17+AB17</f>
        <v>2226870024</v>
      </c>
      <c r="T17" s="36"/>
      <c r="U17" s="36"/>
      <c r="V17" s="36"/>
      <c r="W17" s="9">
        <v>611412800</v>
      </c>
      <c r="X17" s="9">
        <v>581412800</v>
      </c>
      <c r="Y17" s="9">
        <v>30000000</v>
      </c>
      <c r="Z17" s="48">
        <v>12764090174</v>
      </c>
      <c r="AA17" s="48">
        <v>10567220150</v>
      </c>
      <c r="AB17" s="48">
        <f>2196870024</f>
        <v>2196870024</v>
      </c>
      <c r="AC17" s="49">
        <f t="shared" ref="AC17:AC39" si="1">P17/C17</f>
        <v>0.50503728529956915</v>
      </c>
      <c r="AD17" s="49">
        <f t="shared" ref="AD17:AD39" si="2">Q17/D17</f>
        <v>0.76114226873608082</v>
      </c>
      <c r="AE17" s="49">
        <f t="shared" ref="AE17:AE21" si="3">S17/E17</f>
        <v>0.18812870362952896</v>
      </c>
      <c r="AF17" s="49">
        <f t="shared" ref="AF17:AF21" si="4">T17/F17</f>
        <v>0</v>
      </c>
      <c r="AG17" s="52"/>
      <c r="AH17" s="49">
        <f t="shared" ref="AH17:AH21" si="5">V17/H17</f>
        <v>0</v>
      </c>
      <c r="AI17" s="49">
        <f t="shared" ref="AI17:AI39" si="6">W17/J17</f>
        <v>0.33774114787604265</v>
      </c>
      <c r="AJ17" s="49">
        <f t="shared" ref="AJ17:AJ39" si="7">X17/K17</f>
        <v>0.39276687158008511</v>
      </c>
      <c r="AK17" s="49">
        <f t="shared" ref="AK17:AK21" si="8">Y17/L17</f>
        <v>9.0909090909090912E-2</v>
      </c>
      <c r="AL17" s="49">
        <f t="shared" ref="AL17:AL37" si="9">Z17/M17</f>
        <v>0.57515295959067136</v>
      </c>
      <c r="AM17" s="49">
        <f t="shared" ref="AM17:AM37" si="10">AA17/N17</f>
        <v>0.80255706438968044</v>
      </c>
      <c r="AN17" s="49">
        <f t="shared" ref="AN17:AN21" si="11">AB17/O17</f>
        <v>0.24340499841208063</v>
      </c>
    </row>
    <row r="18" spans="1:40" ht="22.5" x14ac:dyDescent="0.2">
      <c r="A18" s="20" t="s">
        <v>564</v>
      </c>
      <c r="B18" s="13" t="s">
        <v>451</v>
      </c>
      <c r="C18" s="12">
        <v>690279144</v>
      </c>
      <c r="D18" s="12">
        <v>0</v>
      </c>
      <c r="E18" s="12">
        <v>690279144</v>
      </c>
      <c r="F18" s="12">
        <v>0</v>
      </c>
      <c r="G18" s="12">
        <v>0</v>
      </c>
      <c r="H18" s="12">
        <v>0</v>
      </c>
      <c r="J18" s="12">
        <v>0</v>
      </c>
      <c r="K18" s="12">
        <v>0</v>
      </c>
      <c r="L18" s="12">
        <v>0</v>
      </c>
      <c r="M18" s="12">
        <v>690279144</v>
      </c>
      <c r="N18" s="12">
        <v>0</v>
      </c>
      <c r="O18" s="12">
        <v>690279144</v>
      </c>
      <c r="P18" s="12">
        <v>215542606</v>
      </c>
      <c r="Q18" s="12">
        <v>0</v>
      </c>
      <c r="S18" s="12">
        <v>215542606</v>
      </c>
      <c r="T18" s="32">
        <v>0</v>
      </c>
      <c r="U18" s="32">
        <v>0</v>
      </c>
      <c r="V18" s="32">
        <v>0</v>
      </c>
      <c r="W18" s="12">
        <v>0</v>
      </c>
      <c r="X18" s="12">
        <v>0</v>
      </c>
      <c r="Y18" s="12">
        <v>0</v>
      </c>
      <c r="Z18" s="12">
        <v>215542606</v>
      </c>
      <c r="AA18" s="12">
        <v>0</v>
      </c>
      <c r="AB18" s="12">
        <v>215542606</v>
      </c>
      <c r="AC18" s="61">
        <f t="shared" si="1"/>
        <v>0.3122542639068927</v>
      </c>
      <c r="AD18" s="61"/>
      <c r="AE18" s="61">
        <f t="shared" si="3"/>
        <v>0.3122542639068927</v>
      </c>
      <c r="AF18" s="61"/>
      <c r="AG18" s="53"/>
      <c r="AH18" s="61"/>
      <c r="AI18" s="61"/>
      <c r="AJ18" s="61"/>
      <c r="AK18" s="61"/>
      <c r="AL18" s="61">
        <f t="shared" si="9"/>
        <v>0.3122542639068927</v>
      </c>
      <c r="AM18" s="61"/>
      <c r="AN18" s="61">
        <f t="shared" si="11"/>
        <v>0.3122542639068927</v>
      </c>
    </row>
    <row r="19" spans="1:40" ht="33.75" x14ac:dyDescent="0.2">
      <c r="A19" s="20" t="s">
        <v>563</v>
      </c>
      <c r="B19" s="13" t="s">
        <v>450</v>
      </c>
      <c r="C19" s="12">
        <v>2918287773</v>
      </c>
      <c r="D19" s="12">
        <v>0</v>
      </c>
      <c r="E19" s="12">
        <v>2918287773</v>
      </c>
      <c r="F19" s="12">
        <v>0</v>
      </c>
      <c r="G19" s="12">
        <v>0</v>
      </c>
      <c r="H19" s="12">
        <v>0</v>
      </c>
      <c r="J19" s="12">
        <v>0</v>
      </c>
      <c r="K19" s="12">
        <v>0</v>
      </c>
      <c r="L19" s="12">
        <v>0</v>
      </c>
      <c r="M19" s="12">
        <v>2918287773</v>
      </c>
      <c r="N19" s="12">
        <v>0</v>
      </c>
      <c r="O19" s="12">
        <v>2918287773</v>
      </c>
      <c r="P19" s="12">
        <v>1710983668</v>
      </c>
      <c r="Q19" s="12">
        <v>0</v>
      </c>
      <c r="S19" s="12">
        <v>1710983668</v>
      </c>
      <c r="T19" s="32">
        <v>0</v>
      </c>
      <c r="U19" s="32">
        <v>0</v>
      </c>
      <c r="V19" s="32">
        <v>0</v>
      </c>
      <c r="W19" s="12">
        <v>0</v>
      </c>
      <c r="X19" s="12">
        <v>0</v>
      </c>
      <c r="Y19" s="12">
        <v>0</v>
      </c>
      <c r="Z19" s="12">
        <v>1710983668</v>
      </c>
      <c r="AA19" s="12">
        <v>0</v>
      </c>
      <c r="AB19" s="12">
        <v>1710983668</v>
      </c>
      <c r="AC19" s="61">
        <f t="shared" si="1"/>
        <v>0.58629710333231078</v>
      </c>
      <c r="AD19" s="61"/>
      <c r="AE19" s="61">
        <f t="shared" si="3"/>
        <v>0.58629710333231078</v>
      </c>
      <c r="AF19" s="61"/>
      <c r="AG19" s="53"/>
      <c r="AH19" s="61"/>
      <c r="AI19" s="61"/>
      <c r="AJ19" s="61"/>
      <c r="AK19" s="61"/>
      <c r="AL19" s="61">
        <f t="shared" si="9"/>
        <v>0.58629710333231078</v>
      </c>
      <c r="AM19" s="61"/>
      <c r="AN19" s="61">
        <f t="shared" si="11"/>
        <v>0.58629710333231078</v>
      </c>
    </row>
    <row r="20" spans="1:40" ht="22.5" x14ac:dyDescent="0.2">
      <c r="A20" s="20" t="s">
        <v>562</v>
      </c>
      <c r="B20" s="13" t="s">
        <v>449</v>
      </c>
      <c r="C20" s="12">
        <v>2390000000</v>
      </c>
      <c r="D20" s="12">
        <v>0</v>
      </c>
      <c r="E20" s="12">
        <v>2390000000</v>
      </c>
      <c r="F20" s="12">
        <v>0</v>
      </c>
      <c r="G20" s="12">
        <v>0</v>
      </c>
      <c r="H20" s="12">
        <v>0</v>
      </c>
      <c r="J20" s="12">
        <v>300000000</v>
      </c>
      <c r="K20" s="12">
        <v>0</v>
      </c>
      <c r="L20" s="12">
        <v>300000000</v>
      </c>
      <c r="M20" s="12">
        <v>2090000000</v>
      </c>
      <c r="N20" s="12">
        <v>0</v>
      </c>
      <c r="O20" s="12">
        <v>2090000000</v>
      </c>
      <c r="P20" s="12">
        <v>234343750</v>
      </c>
      <c r="Q20" s="12">
        <v>0</v>
      </c>
      <c r="S20" s="12">
        <v>234343750</v>
      </c>
      <c r="T20" s="32">
        <v>0</v>
      </c>
      <c r="U20" s="32">
        <v>0</v>
      </c>
      <c r="V20" s="32">
        <v>0</v>
      </c>
      <c r="W20" s="12">
        <v>0</v>
      </c>
      <c r="X20" s="12">
        <v>0</v>
      </c>
      <c r="Y20" s="12">
        <v>0</v>
      </c>
      <c r="Z20" s="12">
        <v>234343750</v>
      </c>
      <c r="AA20" s="12">
        <v>0</v>
      </c>
      <c r="AB20" s="12">
        <v>234343750</v>
      </c>
      <c r="AC20" s="61">
        <f t="shared" si="1"/>
        <v>9.8051778242677828E-2</v>
      </c>
      <c r="AD20" s="61"/>
      <c r="AE20" s="61">
        <f t="shared" si="3"/>
        <v>9.8051778242677828E-2</v>
      </c>
      <c r="AF20" s="61"/>
      <c r="AG20" s="53"/>
      <c r="AH20" s="61"/>
      <c r="AI20" s="61"/>
      <c r="AJ20" s="61"/>
      <c r="AK20" s="61">
        <f t="shared" si="8"/>
        <v>0</v>
      </c>
      <c r="AL20" s="61">
        <f t="shared" si="9"/>
        <v>0.11212619617224881</v>
      </c>
      <c r="AM20" s="61"/>
      <c r="AN20" s="61">
        <f t="shared" si="11"/>
        <v>0.11212619617224881</v>
      </c>
    </row>
    <row r="21" spans="1:40" ht="22.5" x14ac:dyDescent="0.2">
      <c r="A21" s="20" t="s">
        <v>561</v>
      </c>
      <c r="B21" s="13" t="s">
        <v>448</v>
      </c>
      <c r="C21" s="12">
        <v>5838382900</v>
      </c>
      <c r="D21" s="12">
        <v>0</v>
      </c>
      <c r="E21" s="12">
        <v>5838382900</v>
      </c>
      <c r="F21" s="12">
        <v>2481375000</v>
      </c>
      <c r="G21" s="12">
        <v>0</v>
      </c>
      <c r="H21" s="12">
        <v>2481375000</v>
      </c>
      <c r="J21" s="12">
        <v>30000000</v>
      </c>
      <c r="K21" s="12">
        <v>0</v>
      </c>
      <c r="L21" s="12">
        <v>30000000</v>
      </c>
      <c r="M21" s="12">
        <v>3327007900</v>
      </c>
      <c r="N21" s="12">
        <v>0</v>
      </c>
      <c r="O21" s="12">
        <v>3327007900</v>
      </c>
      <c r="P21" s="12">
        <v>66000000</v>
      </c>
      <c r="Q21" s="12">
        <v>0</v>
      </c>
      <c r="S21" s="12">
        <v>66000000</v>
      </c>
      <c r="T21" s="32"/>
      <c r="U21" s="32">
        <v>0</v>
      </c>
      <c r="V21" s="32"/>
      <c r="W21" s="12">
        <v>30000000</v>
      </c>
      <c r="X21" s="12">
        <v>0</v>
      </c>
      <c r="Y21" s="12">
        <v>30000000</v>
      </c>
      <c r="Z21" s="12">
        <v>36000000</v>
      </c>
      <c r="AA21" s="12"/>
      <c r="AB21" s="12">
        <v>36000000</v>
      </c>
      <c r="AC21" s="61">
        <f t="shared" si="1"/>
        <v>1.130450008683055E-2</v>
      </c>
      <c r="AD21" s="61"/>
      <c r="AE21" s="61">
        <f t="shared" si="3"/>
        <v>1.130450008683055E-2</v>
      </c>
      <c r="AF21" s="61">
        <f t="shared" si="4"/>
        <v>0</v>
      </c>
      <c r="AG21" s="53"/>
      <c r="AH21" s="61">
        <f t="shared" si="5"/>
        <v>0</v>
      </c>
      <c r="AI21" s="61">
        <f t="shared" si="6"/>
        <v>1</v>
      </c>
      <c r="AJ21" s="61"/>
      <c r="AK21" s="61">
        <f t="shared" si="8"/>
        <v>1</v>
      </c>
      <c r="AL21" s="61">
        <f t="shared" si="9"/>
        <v>1.0820533368736516E-2</v>
      </c>
      <c r="AM21" s="61"/>
      <c r="AN21" s="61">
        <f t="shared" si="11"/>
        <v>1.0820533368736516E-2</v>
      </c>
    </row>
    <row r="22" spans="1:40" ht="45" x14ac:dyDescent="0.2">
      <c r="A22" s="20" t="s">
        <v>560</v>
      </c>
      <c r="B22" s="13" t="s">
        <v>426</v>
      </c>
      <c r="C22" s="12">
        <v>100000000</v>
      </c>
      <c r="D22" s="12">
        <v>100000000</v>
      </c>
      <c r="E22" s="12">
        <v>0</v>
      </c>
      <c r="F22" s="12">
        <v>0</v>
      </c>
      <c r="G22" s="12">
        <v>0</v>
      </c>
      <c r="H22" s="12">
        <v>0</v>
      </c>
      <c r="J22" s="12">
        <v>100000000</v>
      </c>
      <c r="K22" s="32">
        <v>100000000</v>
      </c>
      <c r="L22" s="12">
        <v>0</v>
      </c>
      <c r="M22" s="12">
        <v>0</v>
      </c>
      <c r="N22" s="12">
        <v>0</v>
      </c>
      <c r="O22" s="12">
        <v>0</v>
      </c>
      <c r="P22" s="12">
        <v>49012000</v>
      </c>
      <c r="Q22" s="12">
        <v>49012000</v>
      </c>
      <c r="S22" s="12">
        <v>0</v>
      </c>
      <c r="T22" s="12">
        <v>0</v>
      </c>
      <c r="U22" s="12">
        <v>0</v>
      </c>
      <c r="V22" s="12">
        <v>0</v>
      </c>
      <c r="W22" s="12">
        <v>49012000</v>
      </c>
      <c r="X22" s="12">
        <v>49012000</v>
      </c>
      <c r="Y22" s="12">
        <v>0</v>
      </c>
      <c r="Z22" s="12">
        <v>0</v>
      </c>
      <c r="AA22" s="12">
        <v>0</v>
      </c>
      <c r="AB22" s="12">
        <v>0</v>
      </c>
      <c r="AC22" s="61">
        <f t="shared" si="1"/>
        <v>0.49012</v>
      </c>
      <c r="AD22" s="61">
        <f t="shared" si="2"/>
        <v>0.49012</v>
      </c>
      <c r="AE22" s="61"/>
      <c r="AF22" s="61"/>
      <c r="AG22" s="53"/>
      <c r="AH22" s="61"/>
      <c r="AI22" s="61">
        <f t="shared" si="6"/>
        <v>0.49012</v>
      </c>
      <c r="AJ22" s="61">
        <f t="shared" si="7"/>
        <v>0.49012</v>
      </c>
      <c r="AK22" s="61"/>
      <c r="AL22" s="61"/>
      <c r="AM22" s="61"/>
      <c r="AN22" s="61"/>
    </row>
    <row r="23" spans="1:40" ht="33.75" x14ac:dyDescent="0.2">
      <c r="A23" s="20" t="s">
        <v>559</v>
      </c>
      <c r="B23" s="13" t="s">
        <v>423</v>
      </c>
      <c r="C23" s="12">
        <f>D23</f>
        <v>258318505</v>
      </c>
      <c r="D23" s="12">
        <f>M23</f>
        <v>258318505</v>
      </c>
      <c r="E23" s="12">
        <v>0</v>
      </c>
      <c r="F23" s="12">
        <v>0</v>
      </c>
      <c r="G23" s="12">
        <v>0</v>
      </c>
      <c r="H23" s="12">
        <v>0</v>
      </c>
      <c r="J23" s="12">
        <v>0</v>
      </c>
      <c r="K23" s="12">
        <v>0</v>
      </c>
      <c r="L23" s="12">
        <v>0</v>
      </c>
      <c r="M23" s="12">
        <f>N23</f>
        <v>258318505</v>
      </c>
      <c r="N23" s="12">
        <v>258318505</v>
      </c>
      <c r="O23" s="12">
        <v>0</v>
      </c>
      <c r="P23" s="12">
        <v>247236505</v>
      </c>
      <c r="Q23" s="12">
        <v>247236505</v>
      </c>
      <c r="S23" s="12">
        <v>0</v>
      </c>
      <c r="T23" s="12">
        <v>0</v>
      </c>
      <c r="U23" s="12">
        <v>0</v>
      </c>
      <c r="V23" s="12">
        <v>0</v>
      </c>
      <c r="W23" s="12">
        <v>0</v>
      </c>
      <c r="X23" s="12">
        <v>0</v>
      </c>
      <c r="Y23" s="12">
        <v>0</v>
      </c>
      <c r="Z23" s="12">
        <v>247236505</v>
      </c>
      <c r="AA23" s="12">
        <v>247236505</v>
      </c>
      <c r="AB23" s="12">
        <v>0</v>
      </c>
      <c r="AC23" s="61">
        <f t="shared" si="1"/>
        <v>0.95709947299362075</v>
      </c>
      <c r="AD23" s="61">
        <f t="shared" si="2"/>
        <v>0.95709947299362075</v>
      </c>
      <c r="AE23" s="61"/>
      <c r="AF23" s="61"/>
      <c r="AG23" s="53"/>
      <c r="AH23" s="61"/>
      <c r="AI23" s="61"/>
      <c r="AJ23" s="61"/>
      <c r="AK23" s="61"/>
      <c r="AL23" s="61">
        <f t="shared" si="9"/>
        <v>0.95709947299362075</v>
      </c>
      <c r="AM23" s="61">
        <f t="shared" si="10"/>
        <v>0.95709947299362075</v>
      </c>
      <c r="AN23" s="61"/>
    </row>
    <row r="24" spans="1:40" ht="22.5" x14ac:dyDescent="0.2">
      <c r="A24" s="20" t="s">
        <v>558</v>
      </c>
      <c r="B24" s="13" t="s">
        <v>421</v>
      </c>
      <c r="C24" s="12">
        <v>291687928</v>
      </c>
      <c r="D24" s="12">
        <v>291687928</v>
      </c>
      <c r="E24" s="12">
        <v>0</v>
      </c>
      <c r="F24" s="12">
        <v>0</v>
      </c>
      <c r="G24" s="12">
        <v>0</v>
      </c>
      <c r="H24" s="12">
        <v>0</v>
      </c>
      <c r="J24" s="12">
        <v>0</v>
      </c>
      <c r="K24" s="12">
        <v>0</v>
      </c>
      <c r="L24" s="12">
        <v>0</v>
      </c>
      <c r="M24" s="12">
        <v>291687928</v>
      </c>
      <c r="N24" s="32">
        <v>291687928</v>
      </c>
      <c r="O24" s="12">
        <v>0</v>
      </c>
      <c r="P24" s="12">
        <v>0</v>
      </c>
      <c r="Q24" s="12">
        <v>0</v>
      </c>
      <c r="S24" s="12">
        <v>0</v>
      </c>
      <c r="T24" s="12">
        <v>0</v>
      </c>
      <c r="U24" s="12">
        <v>0</v>
      </c>
      <c r="V24" s="12">
        <v>0</v>
      </c>
      <c r="W24" s="12">
        <v>0</v>
      </c>
      <c r="X24" s="12">
        <v>0</v>
      </c>
      <c r="Y24" s="12">
        <v>0</v>
      </c>
      <c r="Z24" s="12">
        <v>0</v>
      </c>
      <c r="AA24" s="12">
        <v>0</v>
      </c>
      <c r="AB24" s="12">
        <v>0</v>
      </c>
      <c r="AC24" s="61">
        <f t="shared" si="1"/>
        <v>0</v>
      </c>
      <c r="AD24" s="61">
        <f t="shared" si="2"/>
        <v>0</v>
      </c>
      <c r="AE24" s="61"/>
      <c r="AF24" s="61"/>
      <c r="AG24" s="53"/>
      <c r="AH24" s="61"/>
      <c r="AI24" s="61"/>
      <c r="AJ24" s="61"/>
      <c r="AK24" s="61"/>
      <c r="AL24" s="61">
        <f t="shared" si="9"/>
        <v>0</v>
      </c>
      <c r="AM24" s="61">
        <f t="shared" si="10"/>
        <v>0</v>
      </c>
      <c r="AN24" s="61"/>
    </row>
    <row r="25" spans="1:40" ht="45" x14ac:dyDescent="0.2">
      <c r="A25" s="20" t="s">
        <v>557</v>
      </c>
      <c r="B25" s="13" t="s">
        <v>420</v>
      </c>
      <c r="C25" s="12">
        <f>D25</f>
        <v>1012000000</v>
      </c>
      <c r="D25" s="12">
        <f>M25</f>
        <v>1012000000</v>
      </c>
      <c r="E25" s="12">
        <v>0</v>
      </c>
      <c r="F25" s="12">
        <v>0</v>
      </c>
      <c r="G25" s="12">
        <v>0</v>
      </c>
      <c r="H25" s="12">
        <v>0</v>
      </c>
      <c r="J25" s="12">
        <v>0</v>
      </c>
      <c r="K25" s="12">
        <v>0</v>
      </c>
      <c r="L25" s="12">
        <v>0</v>
      </c>
      <c r="M25" s="12">
        <f>N25</f>
        <v>1012000000</v>
      </c>
      <c r="N25" s="12">
        <v>1012000000</v>
      </c>
      <c r="O25" s="12">
        <v>0</v>
      </c>
      <c r="P25" s="12">
        <v>836000000</v>
      </c>
      <c r="Q25" s="12">
        <v>836000000</v>
      </c>
      <c r="S25" s="12">
        <v>0</v>
      </c>
      <c r="T25" s="12">
        <v>0</v>
      </c>
      <c r="U25" s="12">
        <v>0</v>
      </c>
      <c r="V25" s="12">
        <v>0</v>
      </c>
      <c r="W25" s="12">
        <v>0</v>
      </c>
      <c r="X25" s="12">
        <v>0</v>
      </c>
      <c r="Y25" s="12">
        <v>0</v>
      </c>
      <c r="Z25" s="12">
        <v>836000000</v>
      </c>
      <c r="AA25" s="12">
        <v>836000000</v>
      </c>
      <c r="AB25" s="12">
        <v>0</v>
      </c>
      <c r="AC25" s="61">
        <f t="shared" si="1"/>
        <v>0.82608695652173914</v>
      </c>
      <c r="AD25" s="61">
        <f t="shared" si="2"/>
        <v>0.82608695652173914</v>
      </c>
      <c r="AE25" s="61"/>
      <c r="AF25" s="61"/>
      <c r="AG25" s="53"/>
      <c r="AH25" s="61"/>
      <c r="AI25" s="61"/>
      <c r="AJ25" s="61"/>
      <c r="AK25" s="61"/>
      <c r="AL25" s="61">
        <f t="shared" si="9"/>
        <v>0.82608695652173914</v>
      </c>
      <c r="AM25" s="61">
        <f t="shared" si="10"/>
        <v>0.82608695652173914</v>
      </c>
      <c r="AN25" s="61"/>
    </row>
    <row r="26" spans="1:40" ht="45" x14ac:dyDescent="0.2">
      <c r="A26" s="20" t="s">
        <v>556</v>
      </c>
      <c r="B26" s="13" t="s">
        <v>418</v>
      </c>
      <c r="C26" s="12">
        <f>D26</f>
        <v>150000000</v>
      </c>
      <c r="D26" s="12">
        <f>M26</f>
        <v>150000000</v>
      </c>
      <c r="E26" s="12">
        <v>0</v>
      </c>
      <c r="F26" s="12">
        <v>0</v>
      </c>
      <c r="G26" s="12">
        <v>0</v>
      </c>
      <c r="H26" s="12">
        <v>0</v>
      </c>
      <c r="J26" s="12">
        <v>0</v>
      </c>
      <c r="K26" s="12">
        <v>0</v>
      </c>
      <c r="L26" s="12">
        <v>0</v>
      </c>
      <c r="M26" s="12">
        <v>150000000</v>
      </c>
      <c r="N26" s="12">
        <v>150000000</v>
      </c>
      <c r="O26" s="12">
        <v>0</v>
      </c>
      <c r="P26" s="12">
        <v>133510152</v>
      </c>
      <c r="Q26" s="12">
        <v>133510152</v>
      </c>
      <c r="S26" s="12">
        <v>0</v>
      </c>
      <c r="T26" s="12">
        <v>0</v>
      </c>
      <c r="U26" s="12">
        <v>0</v>
      </c>
      <c r="V26" s="12">
        <v>0</v>
      </c>
      <c r="W26" s="12">
        <v>0</v>
      </c>
      <c r="X26" s="12">
        <v>0</v>
      </c>
      <c r="Y26" s="12">
        <v>0</v>
      </c>
      <c r="Z26" s="12">
        <v>133510152</v>
      </c>
      <c r="AA26" s="12">
        <v>133510152</v>
      </c>
      <c r="AB26" s="12">
        <v>0</v>
      </c>
      <c r="AC26" s="61">
        <f t="shared" si="1"/>
        <v>0.89006768000000003</v>
      </c>
      <c r="AD26" s="61">
        <f t="shared" si="2"/>
        <v>0.89006768000000003</v>
      </c>
      <c r="AE26" s="61"/>
      <c r="AF26" s="61"/>
      <c r="AG26" s="53"/>
      <c r="AH26" s="61"/>
      <c r="AI26" s="61"/>
      <c r="AJ26" s="61"/>
      <c r="AK26" s="61"/>
      <c r="AL26" s="61">
        <f t="shared" si="9"/>
        <v>0.89006768000000003</v>
      </c>
      <c r="AM26" s="61">
        <f t="shared" si="10"/>
        <v>0.89006768000000003</v>
      </c>
      <c r="AN26" s="61"/>
    </row>
    <row r="27" spans="1:40" ht="22.5" x14ac:dyDescent="0.2">
      <c r="A27" s="20" t="s">
        <v>555</v>
      </c>
      <c r="B27" s="13" t="s">
        <v>416</v>
      </c>
      <c r="C27" s="12">
        <f>D27</f>
        <v>69000000</v>
      </c>
      <c r="D27" s="12">
        <f>M27</f>
        <v>69000000</v>
      </c>
      <c r="E27" s="12">
        <v>0</v>
      </c>
      <c r="F27" s="12">
        <v>0</v>
      </c>
      <c r="G27" s="12">
        <v>0</v>
      </c>
      <c r="H27" s="12">
        <v>0</v>
      </c>
      <c r="J27" s="12">
        <v>0</v>
      </c>
      <c r="K27" s="12">
        <v>0</v>
      </c>
      <c r="L27" s="12">
        <v>0</v>
      </c>
      <c r="M27" s="12">
        <f>N27</f>
        <v>69000000</v>
      </c>
      <c r="N27" s="12">
        <v>69000000</v>
      </c>
      <c r="O27" s="12">
        <v>0</v>
      </c>
      <c r="P27" s="12">
        <v>66720000</v>
      </c>
      <c r="Q27" s="12">
        <v>66720000</v>
      </c>
      <c r="S27" s="12">
        <v>0</v>
      </c>
      <c r="T27" s="12">
        <v>0</v>
      </c>
      <c r="U27" s="12">
        <v>0</v>
      </c>
      <c r="V27" s="12">
        <v>0</v>
      </c>
      <c r="W27" s="12">
        <v>0</v>
      </c>
      <c r="X27" s="12">
        <v>0</v>
      </c>
      <c r="Y27" s="12">
        <v>0</v>
      </c>
      <c r="Z27" s="12">
        <v>66720000</v>
      </c>
      <c r="AA27" s="12">
        <v>66720000</v>
      </c>
      <c r="AB27" s="12">
        <v>0</v>
      </c>
      <c r="AC27" s="61">
        <f t="shared" si="1"/>
        <v>0.96695652173913038</v>
      </c>
      <c r="AD27" s="61">
        <f t="shared" si="2"/>
        <v>0.96695652173913038</v>
      </c>
      <c r="AE27" s="61"/>
      <c r="AF27" s="61"/>
      <c r="AG27" s="53"/>
      <c r="AH27" s="61"/>
      <c r="AI27" s="61"/>
      <c r="AJ27" s="61"/>
      <c r="AK27" s="61"/>
      <c r="AL27" s="61">
        <f t="shared" si="9"/>
        <v>0.96695652173913038</v>
      </c>
      <c r="AM27" s="61">
        <f t="shared" si="10"/>
        <v>0.96695652173913038</v>
      </c>
      <c r="AN27" s="61"/>
    </row>
    <row r="28" spans="1:40" ht="45" x14ac:dyDescent="0.2">
      <c r="A28" s="20" t="s">
        <v>554</v>
      </c>
      <c r="B28" s="13" t="s">
        <v>412</v>
      </c>
      <c r="C28" s="12">
        <f>D28</f>
        <v>3020597865</v>
      </c>
      <c r="D28" s="12">
        <f>M28</f>
        <v>3020597865</v>
      </c>
      <c r="E28" s="12">
        <v>0</v>
      </c>
      <c r="F28" s="12">
        <v>0</v>
      </c>
      <c r="G28" s="12">
        <v>0</v>
      </c>
      <c r="H28" s="12">
        <v>0</v>
      </c>
      <c r="J28" s="12">
        <v>0</v>
      </c>
      <c r="K28" s="12">
        <v>0</v>
      </c>
      <c r="L28" s="12">
        <v>0</v>
      </c>
      <c r="M28" s="12">
        <f>N28</f>
        <v>3020597865</v>
      </c>
      <c r="N28" s="12">
        <v>3020597865</v>
      </c>
      <c r="O28" s="12">
        <v>0</v>
      </c>
      <c r="P28" s="12">
        <v>2806723819</v>
      </c>
      <c r="Q28" s="12">
        <v>2806723819</v>
      </c>
      <c r="S28" s="12">
        <v>0</v>
      </c>
      <c r="T28" s="12">
        <v>0</v>
      </c>
      <c r="U28" s="12">
        <v>0</v>
      </c>
      <c r="V28" s="12">
        <v>0</v>
      </c>
      <c r="W28" s="12">
        <v>0</v>
      </c>
      <c r="X28" s="12">
        <v>0</v>
      </c>
      <c r="Y28" s="12">
        <v>0</v>
      </c>
      <c r="Z28" s="12">
        <v>2806723819</v>
      </c>
      <c r="AA28" s="12">
        <v>2806723819</v>
      </c>
      <c r="AB28" s="12">
        <v>0</v>
      </c>
      <c r="AC28" s="61">
        <f t="shared" si="1"/>
        <v>0.92919479667314142</v>
      </c>
      <c r="AD28" s="61">
        <f t="shared" si="2"/>
        <v>0.92919479667314142</v>
      </c>
      <c r="AE28" s="61"/>
      <c r="AF28" s="61"/>
      <c r="AG28" s="53"/>
      <c r="AH28" s="61"/>
      <c r="AI28" s="61"/>
      <c r="AJ28" s="61"/>
      <c r="AK28" s="61"/>
      <c r="AL28" s="61">
        <f t="shared" si="9"/>
        <v>0.92919479667314142</v>
      </c>
      <c r="AM28" s="61">
        <f t="shared" si="10"/>
        <v>0.92919479667314142</v>
      </c>
      <c r="AN28" s="61"/>
    </row>
    <row r="29" spans="1:40" ht="33.75" x14ac:dyDescent="0.2">
      <c r="A29" s="20" t="s">
        <v>553</v>
      </c>
      <c r="B29" s="13" t="s">
        <v>410</v>
      </c>
      <c r="C29" s="12">
        <v>2145335000</v>
      </c>
      <c r="D29" s="12">
        <v>2145335000</v>
      </c>
      <c r="E29" s="12">
        <v>0</v>
      </c>
      <c r="F29" s="12">
        <v>0</v>
      </c>
      <c r="G29" s="12">
        <v>0</v>
      </c>
      <c r="H29" s="12">
        <v>0</v>
      </c>
      <c r="J29" s="12">
        <v>0</v>
      </c>
      <c r="K29" s="12">
        <v>0</v>
      </c>
      <c r="L29" s="12">
        <v>0</v>
      </c>
      <c r="M29" s="12">
        <v>2145335000</v>
      </c>
      <c r="N29" s="12">
        <v>2145335000</v>
      </c>
      <c r="O29" s="12">
        <v>0</v>
      </c>
      <c r="P29" s="12">
        <v>2005259937</v>
      </c>
      <c r="Q29" s="12">
        <v>2005259937</v>
      </c>
      <c r="S29" s="12">
        <v>0</v>
      </c>
      <c r="T29" s="12">
        <v>0</v>
      </c>
      <c r="U29" s="12">
        <v>0</v>
      </c>
      <c r="V29" s="12">
        <v>0</v>
      </c>
      <c r="W29" s="12">
        <v>0</v>
      </c>
      <c r="X29" s="12">
        <v>0</v>
      </c>
      <c r="Y29" s="12">
        <v>0</v>
      </c>
      <c r="Z29" s="12">
        <v>2005259937</v>
      </c>
      <c r="AA29" s="12">
        <v>2005259937</v>
      </c>
      <c r="AB29" s="12">
        <v>0</v>
      </c>
      <c r="AC29" s="61">
        <f t="shared" si="1"/>
        <v>0.93470713757991175</v>
      </c>
      <c r="AD29" s="61">
        <f t="shared" si="2"/>
        <v>0.93470713757991175</v>
      </c>
      <c r="AE29" s="61"/>
      <c r="AF29" s="61"/>
      <c r="AG29" s="53"/>
      <c r="AH29" s="61"/>
      <c r="AI29" s="61"/>
      <c r="AJ29" s="61"/>
      <c r="AK29" s="61"/>
      <c r="AL29" s="61">
        <f t="shared" si="9"/>
        <v>0.93470713757991175</v>
      </c>
      <c r="AM29" s="61">
        <f t="shared" si="10"/>
        <v>0.93470713757991175</v>
      </c>
      <c r="AN29" s="61"/>
    </row>
    <row r="30" spans="1:40" ht="33.75" x14ac:dyDescent="0.2">
      <c r="A30" s="20" t="s">
        <v>552</v>
      </c>
      <c r="B30" s="13" t="s">
        <v>408</v>
      </c>
      <c r="C30" s="12">
        <v>137300000</v>
      </c>
      <c r="D30" s="12">
        <v>137300000</v>
      </c>
      <c r="E30" s="12">
        <v>0</v>
      </c>
      <c r="F30" s="12">
        <v>0</v>
      </c>
      <c r="G30" s="12">
        <v>0</v>
      </c>
      <c r="H30" s="12">
        <v>0</v>
      </c>
      <c r="J30" s="12">
        <v>137300000</v>
      </c>
      <c r="K30" s="32">
        <v>137300000</v>
      </c>
      <c r="L30" s="12">
        <v>0</v>
      </c>
      <c r="M30" s="12">
        <v>0</v>
      </c>
      <c r="N30" s="12">
        <v>0</v>
      </c>
      <c r="O30" s="12">
        <v>0</v>
      </c>
      <c r="P30" s="12">
        <v>135468000</v>
      </c>
      <c r="Q30" s="12">
        <v>135468000</v>
      </c>
      <c r="S30" s="12">
        <v>0</v>
      </c>
      <c r="T30" s="12">
        <v>0</v>
      </c>
      <c r="U30" s="12">
        <v>0</v>
      </c>
      <c r="V30" s="12">
        <v>0</v>
      </c>
      <c r="W30" s="12">
        <v>135468000</v>
      </c>
      <c r="X30" s="12">
        <v>135468000</v>
      </c>
      <c r="Y30" s="12">
        <v>0</v>
      </c>
      <c r="Z30" s="12">
        <v>0</v>
      </c>
      <c r="AA30" s="12">
        <v>0</v>
      </c>
      <c r="AB30" s="12">
        <v>0</v>
      </c>
      <c r="AC30" s="61">
        <f t="shared" si="1"/>
        <v>0.98665695557174071</v>
      </c>
      <c r="AD30" s="61">
        <f t="shared" si="2"/>
        <v>0.98665695557174071</v>
      </c>
      <c r="AE30" s="61"/>
      <c r="AF30" s="61"/>
      <c r="AG30" s="53"/>
      <c r="AH30" s="61"/>
      <c r="AI30" s="61">
        <f t="shared" si="6"/>
        <v>0.98665695557174071</v>
      </c>
      <c r="AJ30" s="61">
        <f t="shared" si="7"/>
        <v>0.98665695557174071</v>
      </c>
      <c r="AK30" s="61"/>
      <c r="AL30" s="61"/>
      <c r="AM30" s="61"/>
      <c r="AN30" s="61"/>
    </row>
    <row r="31" spans="1:40" ht="33.75" x14ac:dyDescent="0.2">
      <c r="A31" s="20" t="s">
        <v>551</v>
      </c>
      <c r="B31" s="13" t="s">
        <v>404</v>
      </c>
      <c r="C31" s="12">
        <v>1500000000</v>
      </c>
      <c r="D31" s="12">
        <v>1500000000</v>
      </c>
      <c r="E31" s="12">
        <v>0</v>
      </c>
      <c r="F31" s="12">
        <v>0</v>
      </c>
      <c r="G31" s="12">
        <v>0</v>
      </c>
      <c r="H31" s="12">
        <v>0</v>
      </c>
      <c r="J31" s="12">
        <v>0</v>
      </c>
      <c r="K31" s="12">
        <v>0</v>
      </c>
      <c r="L31" s="12">
        <v>0</v>
      </c>
      <c r="M31" s="12">
        <v>1500000000</v>
      </c>
      <c r="N31" s="12">
        <v>1500000000</v>
      </c>
      <c r="O31" s="12">
        <v>0</v>
      </c>
      <c r="P31" s="12">
        <v>1214458542</v>
      </c>
      <c r="Q31" s="12">
        <v>1214458542</v>
      </c>
      <c r="S31" s="12">
        <v>0</v>
      </c>
      <c r="T31" s="12">
        <v>0</v>
      </c>
      <c r="U31" s="12">
        <v>0</v>
      </c>
      <c r="V31" s="12">
        <v>0</v>
      </c>
      <c r="W31" s="12">
        <v>0</v>
      </c>
      <c r="X31" s="12">
        <v>0</v>
      </c>
      <c r="Y31" s="12">
        <v>0</v>
      </c>
      <c r="Z31" s="12">
        <v>1214458542</v>
      </c>
      <c r="AA31" s="12">
        <v>1214458542</v>
      </c>
      <c r="AB31" s="12">
        <v>0</v>
      </c>
      <c r="AC31" s="61">
        <f t="shared" si="1"/>
        <v>0.80963902799999998</v>
      </c>
      <c r="AD31" s="61">
        <f t="shared" si="2"/>
        <v>0.80963902799999998</v>
      </c>
      <c r="AE31" s="61"/>
      <c r="AF31" s="61"/>
      <c r="AG31" s="53"/>
      <c r="AH31" s="61"/>
      <c r="AI31" s="61"/>
      <c r="AJ31" s="61"/>
      <c r="AK31" s="61"/>
      <c r="AL31" s="61">
        <f t="shared" si="9"/>
        <v>0.80963902799999998</v>
      </c>
      <c r="AM31" s="61">
        <f t="shared" si="10"/>
        <v>0.80963902799999998</v>
      </c>
      <c r="AN31" s="61"/>
    </row>
    <row r="32" spans="1:40" ht="35.1" customHeight="1" x14ac:dyDescent="0.2">
      <c r="A32" s="20" t="s">
        <v>550</v>
      </c>
      <c r="B32" s="13" t="s">
        <v>402</v>
      </c>
      <c r="C32" s="12">
        <v>1500000000</v>
      </c>
      <c r="D32" s="12">
        <v>1500000000</v>
      </c>
      <c r="E32" s="12">
        <v>0</v>
      </c>
      <c r="F32" s="12">
        <v>0</v>
      </c>
      <c r="G32" s="12">
        <v>0</v>
      </c>
      <c r="H32" s="12">
        <v>0</v>
      </c>
      <c r="J32" s="12">
        <v>0</v>
      </c>
      <c r="K32" s="12">
        <v>0</v>
      </c>
      <c r="L32" s="12">
        <v>0</v>
      </c>
      <c r="M32" s="12">
        <v>1500000000</v>
      </c>
      <c r="N32" s="12">
        <v>1500000000</v>
      </c>
      <c r="O32" s="12">
        <v>0</v>
      </c>
      <c r="P32" s="12">
        <v>1225463995</v>
      </c>
      <c r="Q32" s="12">
        <v>1225463995</v>
      </c>
      <c r="S32" s="12">
        <v>0</v>
      </c>
      <c r="T32" s="12">
        <v>0</v>
      </c>
      <c r="U32" s="12">
        <v>0</v>
      </c>
      <c r="V32" s="12">
        <v>0</v>
      </c>
      <c r="W32" s="12">
        <v>0</v>
      </c>
      <c r="X32" s="12">
        <v>0</v>
      </c>
      <c r="Y32" s="12">
        <v>0</v>
      </c>
      <c r="Z32" s="12">
        <v>1225463995</v>
      </c>
      <c r="AA32" s="12">
        <v>1225463995</v>
      </c>
      <c r="AB32" s="12">
        <v>0</v>
      </c>
      <c r="AC32" s="61">
        <f t="shared" si="1"/>
        <v>0.81697599666666665</v>
      </c>
      <c r="AD32" s="61">
        <f t="shared" si="2"/>
        <v>0.81697599666666665</v>
      </c>
      <c r="AE32" s="61"/>
      <c r="AF32" s="61"/>
      <c r="AG32" s="53"/>
      <c r="AH32" s="61"/>
      <c r="AI32" s="61"/>
      <c r="AJ32" s="61"/>
      <c r="AK32" s="61"/>
      <c r="AL32" s="61">
        <f t="shared" si="9"/>
        <v>0.81697599666666665</v>
      </c>
      <c r="AM32" s="61">
        <f t="shared" si="10"/>
        <v>0.81697599666666665</v>
      </c>
      <c r="AN32" s="61"/>
    </row>
    <row r="33" spans="1:40" ht="34.5" customHeight="1" x14ac:dyDescent="0.2">
      <c r="A33" s="20" t="s">
        <v>549</v>
      </c>
      <c r="B33" s="13" t="s">
        <v>398</v>
      </c>
      <c r="C33" s="12">
        <f>D33</f>
        <v>500000000</v>
      </c>
      <c r="D33" s="12">
        <f>M33</f>
        <v>500000000</v>
      </c>
      <c r="E33" s="12">
        <v>0</v>
      </c>
      <c r="F33" s="12">
        <v>0</v>
      </c>
      <c r="G33" s="12">
        <v>0</v>
      </c>
      <c r="H33" s="12">
        <v>0</v>
      </c>
      <c r="J33" s="12">
        <v>0</v>
      </c>
      <c r="K33" s="12">
        <v>0</v>
      </c>
      <c r="L33" s="12">
        <v>0</v>
      </c>
      <c r="M33" s="12">
        <f>N33</f>
        <v>500000000</v>
      </c>
      <c r="N33" s="12">
        <v>500000000</v>
      </c>
      <c r="O33" s="12">
        <v>0</v>
      </c>
      <c r="P33" s="12">
        <v>351188200</v>
      </c>
      <c r="Q33" s="12">
        <v>351188200</v>
      </c>
      <c r="S33" s="12">
        <v>0</v>
      </c>
      <c r="T33" s="12">
        <v>0</v>
      </c>
      <c r="U33" s="12">
        <v>0</v>
      </c>
      <c r="V33" s="12">
        <v>0</v>
      </c>
      <c r="W33" s="12">
        <v>0</v>
      </c>
      <c r="X33" s="12">
        <v>0</v>
      </c>
      <c r="Y33" s="12">
        <v>0</v>
      </c>
      <c r="Z33" s="12">
        <v>351188200</v>
      </c>
      <c r="AA33" s="12">
        <v>351188200</v>
      </c>
      <c r="AB33" s="12">
        <v>0</v>
      </c>
      <c r="AC33" s="61">
        <f t="shared" si="1"/>
        <v>0.70237640000000001</v>
      </c>
      <c r="AD33" s="61">
        <f t="shared" si="2"/>
        <v>0.70237640000000001</v>
      </c>
      <c r="AE33" s="61"/>
      <c r="AF33" s="61"/>
      <c r="AG33" s="53"/>
      <c r="AH33" s="61"/>
      <c r="AI33" s="61"/>
      <c r="AJ33" s="61"/>
      <c r="AK33" s="61"/>
      <c r="AL33" s="61">
        <f t="shared" si="9"/>
        <v>0.70237640000000001</v>
      </c>
      <c r="AM33" s="61">
        <f t="shared" si="10"/>
        <v>0.70237640000000001</v>
      </c>
      <c r="AN33" s="61"/>
    </row>
    <row r="34" spans="1:40" ht="26.45" customHeight="1" x14ac:dyDescent="0.2">
      <c r="A34" s="20" t="s">
        <v>548</v>
      </c>
      <c r="B34" s="13" t="s">
        <v>396</v>
      </c>
      <c r="C34" s="12">
        <f>D34</f>
        <v>500000000</v>
      </c>
      <c r="D34" s="12">
        <f>M34</f>
        <v>500000000</v>
      </c>
      <c r="E34" s="12">
        <v>0</v>
      </c>
      <c r="F34" s="12">
        <v>0</v>
      </c>
      <c r="G34" s="12">
        <v>0</v>
      </c>
      <c r="H34" s="12">
        <v>0</v>
      </c>
      <c r="J34" s="12">
        <v>0</v>
      </c>
      <c r="K34" s="12">
        <v>0</v>
      </c>
      <c r="L34" s="12">
        <v>0</v>
      </c>
      <c r="M34" s="12">
        <f>N34</f>
        <v>500000000</v>
      </c>
      <c r="N34" s="12">
        <v>500000000</v>
      </c>
      <c r="O34" s="12">
        <v>0</v>
      </c>
      <c r="P34" s="12">
        <v>497125000</v>
      </c>
      <c r="Q34" s="12">
        <v>497125000</v>
      </c>
      <c r="S34" s="12">
        <v>0</v>
      </c>
      <c r="T34" s="12">
        <v>0</v>
      </c>
      <c r="U34" s="12">
        <v>0</v>
      </c>
      <c r="V34" s="12">
        <v>0</v>
      </c>
      <c r="W34" s="12">
        <v>0</v>
      </c>
      <c r="X34" s="12">
        <v>0</v>
      </c>
      <c r="Y34" s="12">
        <v>0</v>
      </c>
      <c r="Z34" s="12">
        <v>497125000</v>
      </c>
      <c r="AA34" s="12">
        <v>497125000</v>
      </c>
      <c r="AB34" s="12">
        <v>0</v>
      </c>
      <c r="AC34" s="61">
        <f t="shared" si="1"/>
        <v>0.99424999999999997</v>
      </c>
      <c r="AD34" s="61">
        <f t="shared" si="2"/>
        <v>0.99424999999999997</v>
      </c>
      <c r="AE34" s="61"/>
      <c r="AF34" s="61"/>
      <c r="AG34" s="53"/>
      <c r="AH34" s="61"/>
      <c r="AI34" s="61"/>
      <c r="AJ34" s="61"/>
      <c r="AK34" s="61"/>
      <c r="AL34" s="61">
        <f t="shared" si="9"/>
        <v>0.99424999999999997</v>
      </c>
      <c r="AM34" s="61">
        <f t="shared" si="10"/>
        <v>0.99424999999999997</v>
      </c>
      <c r="AN34" s="61"/>
    </row>
    <row r="35" spans="1:40" ht="33.75" x14ac:dyDescent="0.2">
      <c r="A35" s="20" t="s">
        <v>547</v>
      </c>
      <c r="B35" s="13" t="s">
        <v>394</v>
      </c>
      <c r="C35" s="12">
        <f>D35</f>
        <v>800000000</v>
      </c>
      <c r="D35" s="12">
        <f>M35</f>
        <v>800000000</v>
      </c>
      <c r="E35" s="12">
        <v>0</v>
      </c>
      <c r="F35" s="12">
        <v>0</v>
      </c>
      <c r="G35" s="12">
        <v>0</v>
      </c>
      <c r="H35" s="12">
        <v>0</v>
      </c>
      <c r="J35" s="12">
        <v>0</v>
      </c>
      <c r="K35" s="12">
        <v>0</v>
      </c>
      <c r="L35" s="12">
        <v>0</v>
      </c>
      <c r="M35" s="12">
        <f>N35</f>
        <v>800000000</v>
      </c>
      <c r="N35" s="12">
        <v>800000000</v>
      </c>
      <c r="O35" s="12">
        <v>0</v>
      </c>
      <c r="P35" s="12">
        <v>787534000</v>
      </c>
      <c r="Q35" s="12">
        <v>787534000</v>
      </c>
      <c r="S35" s="12">
        <v>0</v>
      </c>
      <c r="T35" s="12">
        <v>0</v>
      </c>
      <c r="U35" s="12">
        <v>0</v>
      </c>
      <c r="V35" s="12">
        <v>0</v>
      </c>
      <c r="W35" s="12">
        <v>0</v>
      </c>
      <c r="X35" s="12">
        <v>0</v>
      </c>
      <c r="Y35" s="12">
        <v>0</v>
      </c>
      <c r="Z35" s="12">
        <v>787534000</v>
      </c>
      <c r="AA35" s="12">
        <v>787534000</v>
      </c>
      <c r="AB35" s="12">
        <v>0</v>
      </c>
      <c r="AC35" s="61">
        <f t="shared" si="1"/>
        <v>0.98441749999999995</v>
      </c>
      <c r="AD35" s="61">
        <f t="shared" si="2"/>
        <v>0.98441749999999995</v>
      </c>
      <c r="AE35" s="61"/>
      <c r="AF35" s="61"/>
      <c r="AG35" s="53"/>
      <c r="AH35" s="61"/>
      <c r="AI35" s="61"/>
      <c r="AJ35" s="61"/>
      <c r="AK35" s="61"/>
      <c r="AL35" s="61">
        <f t="shared" si="9"/>
        <v>0.98441749999999995</v>
      </c>
      <c r="AM35" s="61">
        <f t="shared" si="10"/>
        <v>0.98441749999999995</v>
      </c>
      <c r="AN35" s="61"/>
    </row>
    <row r="36" spans="1:40" ht="56.25" x14ac:dyDescent="0.2">
      <c r="A36" s="20" t="s">
        <v>546</v>
      </c>
      <c r="B36" s="13" t="s">
        <v>392</v>
      </c>
      <c r="C36" s="12">
        <f>D36</f>
        <v>396000000</v>
      </c>
      <c r="D36" s="12">
        <f>M36</f>
        <v>396000000</v>
      </c>
      <c r="E36" s="12">
        <v>0</v>
      </c>
      <c r="F36" s="12">
        <v>0</v>
      </c>
      <c r="G36" s="12">
        <v>0</v>
      </c>
      <c r="H36" s="12">
        <v>0</v>
      </c>
      <c r="J36" s="12">
        <v>0</v>
      </c>
      <c r="K36" s="12">
        <v>0</v>
      </c>
      <c r="L36" s="12">
        <v>0</v>
      </c>
      <c r="M36" s="12">
        <v>396000000</v>
      </c>
      <c r="N36" s="12">
        <v>396000000</v>
      </c>
      <c r="O36" s="12">
        <v>0</v>
      </c>
      <c r="P36" s="12">
        <v>396000000</v>
      </c>
      <c r="Q36" s="12">
        <v>396000000</v>
      </c>
      <c r="S36" s="12">
        <v>0</v>
      </c>
      <c r="T36" s="12">
        <v>0</v>
      </c>
      <c r="U36" s="12">
        <v>0</v>
      </c>
      <c r="V36" s="12">
        <v>0</v>
      </c>
      <c r="W36" s="12">
        <v>0</v>
      </c>
      <c r="X36" s="12">
        <v>0</v>
      </c>
      <c r="Y36" s="12">
        <v>0</v>
      </c>
      <c r="Z36" s="12">
        <v>396000000</v>
      </c>
      <c r="AA36" s="12">
        <v>396000000</v>
      </c>
      <c r="AB36" s="12">
        <v>0</v>
      </c>
      <c r="AC36" s="61">
        <f t="shared" si="1"/>
        <v>1</v>
      </c>
      <c r="AD36" s="61">
        <f t="shared" si="2"/>
        <v>1</v>
      </c>
      <c r="AE36" s="61"/>
      <c r="AF36" s="61"/>
      <c r="AG36" s="53"/>
      <c r="AH36" s="61"/>
      <c r="AI36" s="61"/>
      <c r="AJ36" s="61"/>
      <c r="AK36" s="61"/>
      <c r="AL36" s="61">
        <f t="shared" si="9"/>
        <v>1</v>
      </c>
      <c r="AM36" s="61">
        <f t="shared" si="10"/>
        <v>1</v>
      </c>
      <c r="AN36" s="61"/>
    </row>
    <row r="37" spans="1:40" ht="33.75" x14ac:dyDescent="0.2">
      <c r="A37" s="20" t="s">
        <v>545</v>
      </c>
      <c r="B37" s="13" t="s">
        <v>390</v>
      </c>
      <c r="C37" s="12">
        <f>D37</f>
        <v>1024000000</v>
      </c>
      <c r="D37" s="12">
        <v>1024000000</v>
      </c>
      <c r="E37" s="12">
        <v>0</v>
      </c>
      <c r="F37" s="12">
        <v>0</v>
      </c>
      <c r="G37" s="12">
        <v>0</v>
      </c>
      <c r="H37" s="12">
        <v>0</v>
      </c>
      <c r="J37" s="12">
        <v>0</v>
      </c>
      <c r="K37" s="12">
        <v>0</v>
      </c>
      <c r="L37" s="12">
        <v>0</v>
      </c>
      <c r="M37" s="12">
        <f>N37</f>
        <v>1024000000</v>
      </c>
      <c r="N37" s="12">
        <v>1024000000</v>
      </c>
      <c r="O37" s="12">
        <v>0</v>
      </c>
      <c r="P37" s="12">
        <v>0</v>
      </c>
      <c r="Q37" s="12">
        <v>0</v>
      </c>
      <c r="S37" s="12">
        <v>0</v>
      </c>
      <c r="T37" s="12">
        <v>0</v>
      </c>
      <c r="U37" s="12">
        <v>0</v>
      </c>
      <c r="V37" s="12">
        <v>0</v>
      </c>
      <c r="W37" s="12">
        <v>0</v>
      </c>
      <c r="X37" s="12">
        <v>0</v>
      </c>
      <c r="Y37" s="12">
        <v>0</v>
      </c>
      <c r="Z37" s="12">
        <v>0</v>
      </c>
      <c r="AA37" s="12">
        <v>0</v>
      </c>
      <c r="AB37" s="12">
        <v>0</v>
      </c>
      <c r="AC37" s="61">
        <f t="shared" si="1"/>
        <v>0</v>
      </c>
      <c r="AD37" s="61">
        <f t="shared" si="2"/>
        <v>0</v>
      </c>
      <c r="AE37" s="61"/>
      <c r="AF37" s="61"/>
      <c r="AG37" s="53"/>
      <c r="AH37" s="61"/>
      <c r="AI37" s="61"/>
      <c r="AJ37" s="61"/>
      <c r="AK37" s="61"/>
      <c r="AL37" s="61">
        <f t="shared" si="9"/>
        <v>0</v>
      </c>
      <c r="AM37" s="61">
        <f t="shared" si="10"/>
        <v>0</v>
      </c>
      <c r="AN37" s="61"/>
    </row>
    <row r="38" spans="1:40" ht="33.75" x14ac:dyDescent="0.2">
      <c r="A38" s="20" t="s">
        <v>544</v>
      </c>
      <c r="B38" s="13" t="s">
        <v>389</v>
      </c>
      <c r="C38" s="12">
        <v>508000000</v>
      </c>
      <c r="D38" s="12">
        <v>508000000</v>
      </c>
      <c r="E38" s="12">
        <v>0</v>
      </c>
      <c r="F38" s="12">
        <v>0</v>
      </c>
      <c r="G38" s="12">
        <v>0</v>
      </c>
      <c r="H38" s="12">
        <v>0</v>
      </c>
      <c r="J38" s="12">
        <v>508000000</v>
      </c>
      <c r="K38" s="32">
        <v>508000000</v>
      </c>
      <c r="L38" s="12">
        <v>0</v>
      </c>
      <c r="M38" s="12">
        <v>0</v>
      </c>
      <c r="N38" s="12">
        <v>0</v>
      </c>
      <c r="O38" s="12">
        <v>0</v>
      </c>
      <c r="P38" s="12">
        <v>396932800</v>
      </c>
      <c r="Q38" s="12">
        <v>396932800</v>
      </c>
      <c r="S38" s="12">
        <v>0</v>
      </c>
      <c r="T38" s="12">
        <v>0</v>
      </c>
      <c r="U38" s="12">
        <v>0</v>
      </c>
      <c r="V38" s="12">
        <v>0</v>
      </c>
      <c r="W38" s="12">
        <v>396932800</v>
      </c>
      <c r="X38" s="12">
        <v>396932800</v>
      </c>
      <c r="Y38" s="12">
        <v>0</v>
      </c>
      <c r="Z38" s="12">
        <v>0</v>
      </c>
      <c r="AA38" s="12">
        <v>0</v>
      </c>
      <c r="AB38" s="12">
        <v>0</v>
      </c>
      <c r="AC38" s="61">
        <f t="shared" si="1"/>
        <v>0.78136377952755909</v>
      </c>
      <c r="AD38" s="61">
        <f t="shared" si="2"/>
        <v>0.78136377952755909</v>
      </c>
      <c r="AE38" s="61"/>
      <c r="AF38" s="61"/>
      <c r="AG38" s="53"/>
      <c r="AH38" s="61"/>
      <c r="AI38" s="61">
        <f t="shared" si="6"/>
        <v>0.78136377952755909</v>
      </c>
      <c r="AJ38" s="61">
        <f t="shared" si="7"/>
        <v>0.78136377952755909</v>
      </c>
      <c r="AK38" s="61"/>
      <c r="AL38" s="61"/>
      <c r="AM38" s="61"/>
      <c r="AN38" s="61"/>
    </row>
    <row r="39" spans="1:40" ht="78.75" x14ac:dyDescent="0.2">
      <c r="A39" s="20" t="s">
        <v>543</v>
      </c>
      <c r="B39" s="13" t="s">
        <v>387</v>
      </c>
      <c r="C39" s="12">
        <v>735000000</v>
      </c>
      <c r="D39" s="12">
        <v>735000000</v>
      </c>
      <c r="E39" s="12">
        <v>0</v>
      </c>
      <c r="F39" s="12">
        <v>0</v>
      </c>
      <c r="G39" s="12">
        <v>0</v>
      </c>
      <c r="H39" s="12">
        <v>0</v>
      </c>
      <c r="J39" s="12">
        <v>735000000</v>
      </c>
      <c r="K39" s="32">
        <v>735000000</v>
      </c>
      <c r="L39" s="12">
        <v>0</v>
      </c>
      <c r="M39" s="12">
        <v>0</v>
      </c>
      <c r="N39" s="12">
        <v>0</v>
      </c>
      <c r="O39" s="12">
        <v>0</v>
      </c>
      <c r="P39" s="12">
        <v>0</v>
      </c>
      <c r="Q39" s="12">
        <v>0</v>
      </c>
      <c r="S39" s="12">
        <v>0</v>
      </c>
      <c r="T39" s="12">
        <v>0</v>
      </c>
      <c r="U39" s="12">
        <v>0</v>
      </c>
      <c r="V39" s="12">
        <v>0</v>
      </c>
      <c r="W39" s="12">
        <v>0</v>
      </c>
      <c r="X39" s="12">
        <v>0</v>
      </c>
      <c r="Y39" s="12">
        <v>0</v>
      </c>
      <c r="Z39" s="12">
        <v>0</v>
      </c>
      <c r="AA39" s="12">
        <v>0</v>
      </c>
      <c r="AB39" s="12">
        <v>0</v>
      </c>
      <c r="AC39" s="61">
        <f t="shared" si="1"/>
        <v>0</v>
      </c>
      <c r="AD39" s="61">
        <f t="shared" si="2"/>
        <v>0</v>
      </c>
      <c r="AE39" s="61"/>
      <c r="AF39" s="61"/>
      <c r="AG39" s="53"/>
      <c r="AH39" s="61"/>
      <c r="AI39" s="61">
        <f t="shared" si="6"/>
        <v>0</v>
      </c>
      <c r="AJ39" s="61">
        <f t="shared" si="7"/>
        <v>0</v>
      </c>
      <c r="AK39" s="61"/>
      <c r="AL39" s="61"/>
      <c r="AM39" s="61"/>
      <c r="AN39" s="61"/>
    </row>
    <row r="40" spans="1:40" ht="16.350000000000001" customHeight="1" x14ac:dyDescent="0.2"/>
    <row r="41" spans="1:40" ht="36.75" customHeight="1" x14ac:dyDescent="0.2">
      <c r="A41" s="66"/>
      <c r="B41" s="67"/>
      <c r="C41" s="67"/>
      <c r="D41" s="67"/>
      <c r="E41" s="67"/>
      <c r="F41" s="67"/>
      <c r="G41" s="67"/>
      <c r="H41" s="67"/>
      <c r="R41" s="66"/>
      <c r="S41" s="67"/>
      <c r="T41" s="67"/>
      <c r="U41" s="67"/>
      <c r="V41" s="67"/>
      <c r="W41" s="67"/>
      <c r="X41" s="67"/>
      <c r="Y41" s="67"/>
      <c r="Z41" s="67"/>
      <c r="AF41" s="66"/>
      <c r="AG41" s="67"/>
      <c r="AH41" s="67"/>
      <c r="AI41" s="67"/>
      <c r="AJ41" s="67"/>
      <c r="AK41" s="67"/>
      <c r="AL41" s="67"/>
      <c r="AM41" s="67"/>
      <c r="AN41" s="67"/>
    </row>
    <row r="42" spans="1:40" ht="20.45" customHeight="1" x14ac:dyDescent="0.2"/>
  </sheetData>
  <mergeCells count="24">
    <mergeCell ref="C11:O11"/>
    <mergeCell ref="P11:AB11"/>
    <mergeCell ref="AC11:AN11"/>
    <mergeCell ref="A2:E4"/>
    <mergeCell ref="AI2:AN2"/>
    <mergeCell ref="AF4:AN5"/>
    <mergeCell ref="A7:AN7"/>
    <mergeCell ref="A9:AN9"/>
    <mergeCell ref="A8:AN8"/>
    <mergeCell ref="A41:H41"/>
    <mergeCell ref="R41:Z41"/>
    <mergeCell ref="AF41:AN41"/>
    <mergeCell ref="W12:Y12"/>
    <mergeCell ref="Z12:AB12"/>
    <mergeCell ref="AD12:AE12"/>
    <mergeCell ref="AF12:AH12"/>
    <mergeCell ref="AI12:AK12"/>
    <mergeCell ref="AL12:AN12"/>
    <mergeCell ref="D12:E12"/>
    <mergeCell ref="F12:H12"/>
    <mergeCell ref="J12:L12"/>
    <mergeCell ref="M12:O12"/>
    <mergeCell ref="Q12:S12"/>
    <mergeCell ref="T12:V12"/>
  </mergeCells>
  <pageMargins left="0" right="0" top="0.94685039400000004" bottom="0.58851968503937002" header="1.1968503939999999" footer="0.196850393700787"/>
  <pageSetup paperSize="9" scale="33" fitToHeight="0" orientation="landscape" horizontalDpi="300" verticalDpi="300" r:id="rId1"/>
  <headerFooter alignWithMargins="0">
    <oddFooter>&amp;C&amp;"Arial,Regular"&amp;10&amp;P/&amp;N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K16"/>
  <sheetViews>
    <sheetView showGridLines="0" topLeftCell="A4" zoomScale="80" zoomScaleNormal="80" workbookViewId="0">
      <selection activeCell="B5" sqref="B5"/>
    </sheetView>
  </sheetViews>
  <sheetFormatPr defaultColWidth="9" defaultRowHeight="14.25" x14ac:dyDescent="0.2"/>
  <cols>
    <col min="1" max="1" width="1.75" style="7" customWidth="1"/>
    <col min="2" max="2" width="4.875" style="7" customWidth="1"/>
    <col min="3" max="3" width="17.75" style="7" customWidth="1"/>
    <col min="4" max="4" width="1.375" style="7" customWidth="1"/>
    <col min="5" max="5" width="6.375" style="7" customWidth="1"/>
    <col min="6" max="6" width="8.125" style="7" customWidth="1"/>
    <col min="7" max="7" width="1.75" style="7" customWidth="1"/>
    <col min="8" max="8" width="3.25" style="7" customWidth="1"/>
    <col min="9" max="9" width="2.75" style="7" customWidth="1"/>
    <col min="10" max="10" width="8.25" style="7" customWidth="1"/>
    <col min="11" max="11" width="10.375" style="7" customWidth="1"/>
    <col min="12" max="12" width="8" style="7" customWidth="1"/>
    <col min="13" max="13" width="8.75" style="7" customWidth="1"/>
    <col min="14" max="14" width="6.375" style="7" customWidth="1"/>
    <col min="15" max="15" width="1.875" style="7" customWidth="1"/>
    <col min="16" max="16" width="8.25" style="7" customWidth="1"/>
    <col min="17" max="17" width="8.375" style="7" customWidth="1"/>
    <col min="18" max="18" width="0" style="7" hidden="1" customWidth="1"/>
    <col min="19" max="19" width="7.875" style="7" customWidth="1"/>
    <col min="20" max="20" width="8.125" style="7" customWidth="1"/>
    <col min="21" max="21" width="7.125" style="7" customWidth="1"/>
    <col min="22" max="22" width="8" style="7" customWidth="1"/>
    <col min="23" max="23" width="8.375" style="7" customWidth="1"/>
    <col min="24" max="24" width="3.875" style="7" customWidth="1"/>
    <col min="25" max="25" width="4.375" style="7" customWidth="1"/>
    <col min="26" max="26" width="8.25" style="7" customWidth="1"/>
    <col min="27" max="27" width="8.375" style="7" customWidth="1"/>
    <col min="28" max="28" width="8" style="7" customWidth="1"/>
    <col min="29" max="29" width="8.375" style="7" customWidth="1"/>
    <col min="30" max="30" width="1.375" style="7" customWidth="1"/>
    <col min="31" max="31" width="2.125" style="7" customWidth="1"/>
    <col min="32" max="32" width="4.875" style="7" customWidth="1"/>
    <col min="33" max="34" width="8.375" style="7" customWidth="1"/>
    <col min="35" max="35" width="3.375" style="7" customWidth="1"/>
    <col min="36" max="36" width="0.75" style="7" customWidth="1"/>
    <col min="37" max="37" width="3.375" style="7" customWidth="1"/>
    <col min="38" max="38" width="0" style="7" hidden="1" customWidth="1"/>
    <col min="39" max="16384" width="9" style="7"/>
  </cols>
  <sheetData>
    <row r="1" spans="2:37" ht="7.35" customHeight="1" x14ac:dyDescent="0.2"/>
    <row r="2" spans="2:37" ht="53.25" customHeight="1" x14ac:dyDescent="0.25">
      <c r="B2" s="98" t="s">
        <v>668</v>
      </c>
      <c r="C2" s="99"/>
      <c r="D2" s="99"/>
      <c r="E2" s="99"/>
      <c r="F2" s="99"/>
      <c r="G2" s="99"/>
      <c r="AE2" s="76" t="s">
        <v>542</v>
      </c>
      <c r="AF2" s="67"/>
      <c r="AG2" s="67"/>
      <c r="AH2" s="67"/>
      <c r="AI2" s="67"/>
    </row>
    <row r="3" spans="2:37" ht="10.15" customHeight="1" x14ac:dyDescent="0.2"/>
    <row r="4" spans="2:37" ht="49.9" customHeight="1" x14ac:dyDescent="0.2">
      <c r="B4" s="77" t="s">
        <v>678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row>
    <row r="5" spans="2:37" ht="6" customHeight="1" x14ac:dyDescent="0.2"/>
    <row r="6" spans="2:37" ht="18" customHeight="1" x14ac:dyDescent="0.2">
      <c r="B6" s="78" t="s">
        <v>206</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row>
    <row r="7" spans="2:37" ht="14.1" customHeight="1" x14ac:dyDescent="0.2"/>
    <row r="8" spans="2:37" x14ac:dyDescent="0.2">
      <c r="B8" s="16" t="s">
        <v>1</v>
      </c>
      <c r="C8" s="16" t="s">
        <v>1</v>
      </c>
      <c r="D8" s="97" t="s">
        <v>5</v>
      </c>
      <c r="E8" s="72"/>
      <c r="F8" s="72"/>
      <c r="G8" s="72"/>
      <c r="H8" s="72"/>
      <c r="I8" s="72"/>
      <c r="J8" s="72"/>
      <c r="K8" s="72"/>
      <c r="L8" s="72"/>
      <c r="M8" s="72"/>
      <c r="N8" s="72"/>
      <c r="O8" s="73"/>
      <c r="P8" s="97" t="s">
        <v>6</v>
      </c>
      <c r="Q8" s="72"/>
      <c r="R8" s="72"/>
      <c r="S8" s="72"/>
      <c r="T8" s="72"/>
      <c r="U8" s="72"/>
      <c r="V8" s="72"/>
      <c r="W8" s="72"/>
      <c r="X8" s="72"/>
      <c r="Y8" s="73"/>
      <c r="Z8" s="93" t="s">
        <v>541</v>
      </c>
      <c r="AA8" s="69"/>
      <c r="AB8" s="69"/>
      <c r="AC8" s="69"/>
      <c r="AD8" s="69"/>
      <c r="AE8" s="69"/>
      <c r="AF8" s="69"/>
      <c r="AG8" s="69"/>
      <c r="AH8" s="69"/>
      <c r="AI8" s="69"/>
      <c r="AJ8" s="69"/>
      <c r="AK8" s="70"/>
    </row>
    <row r="9" spans="2:37" x14ac:dyDescent="0.2">
      <c r="B9" s="22" t="s">
        <v>1</v>
      </c>
      <c r="C9" s="22" t="s">
        <v>1</v>
      </c>
      <c r="D9" s="97" t="s">
        <v>1</v>
      </c>
      <c r="E9" s="73"/>
      <c r="F9" s="16" t="s">
        <v>1</v>
      </c>
      <c r="G9" s="93" t="s">
        <v>73</v>
      </c>
      <c r="H9" s="69"/>
      <c r="I9" s="69"/>
      <c r="J9" s="69"/>
      <c r="K9" s="69"/>
      <c r="L9" s="69"/>
      <c r="M9" s="69"/>
      <c r="N9" s="69"/>
      <c r="O9" s="70"/>
      <c r="P9" s="16" t="s">
        <v>1</v>
      </c>
      <c r="Q9" s="16" t="s">
        <v>1</v>
      </c>
      <c r="S9" s="97" t="s">
        <v>73</v>
      </c>
      <c r="T9" s="72"/>
      <c r="U9" s="72"/>
      <c r="V9" s="72"/>
      <c r="W9" s="72"/>
      <c r="X9" s="72"/>
      <c r="Y9" s="73"/>
      <c r="Z9" s="22" t="s">
        <v>1</v>
      </c>
      <c r="AA9" s="22" t="s">
        <v>1</v>
      </c>
      <c r="AB9" s="93" t="s">
        <v>73</v>
      </c>
      <c r="AC9" s="69"/>
      <c r="AD9" s="69"/>
      <c r="AE9" s="69"/>
      <c r="AF9" s="69"/>
      <c r="AG9" s="69"/>
      <c r="AH9" s="69"/>
      <c r="AI9" s="69"/>
      <c r="AJ9" s="69"/>
      <c r="AK9" s="70"/>
    </row>
    <row r="10" spans="2:37" ht="89.25" x14ac:dyDescent="0.2">
      <c r="B10" s="22" t="s">
        <v>3</v>
      </c>
      <c r="C10" s="29" t="s">
        <v>519</v>
      </c>
      <c r="D10" s="94" t="s">
        <v>376</v>
      </c>
      <c r="E10" s="95"/>
      <c r="F10" s="22" t="s">
        <v>539</v>
      </c>
      <c r="G10" s="94" t="s">
        <v>376</v>
      </c>
      <c r="H10" s="67"/>
      <c r="I10" s="95"/>
      <c r="J10" s="94" t="s">
        <v>538</v>
      </c>
      <c r="K10" s="95"/>
      <c r="L10" s="16" t="s">
        <v>540</v>
      </c>
      <c r="M10" s="16" t="s">
        <v>536</v>
      </c>
      <c r="N10" s="97" t="s">
        <v>535</v>
      </c>
      <c r="O10" s="73"/>
      <c r="P10" s="22" t="s">
        <v>376</v>
      </c>
      <c r="Q10" s="22" t="s">
        <v>539</v>
      </c>
      <c r="S10" s="16" t="s">
        <v>376</v>
      </c>
      <c r="T10" s="93" t="s">
        <v>538</v>
      </c>
      <c r="U10" s="70"/>
      <c r="V10" s="16" t="s">
        <v>537</v>
      </c>
      <c r="W10" s="16" t="s">
        <v>536</v>
      </c>
      <c r="X10" s="97" t="s">
        <v>535</v>
      </c>
      <c r="Y10" s="73"/>
      <c r="Z10" s="22" t="s">
        <v>376</v>
      </c>
      <c r="AA10" s="22" t="s">
        <v>539</v>
      </c>
      <c r="AB10" s="22" t="s">
        <v>376</v>
      </c>
      <c r="AC10" s="87" t="s">
        <v>538</v>
      </c>
      <c r="AD10" s="88"/>
      <c r="AE10" s="88"/>
      <c r="AF10" s="89"/>
      <c r="AG10" s="22" t="s">
        <v>537</v>
      </c>
      <c r="AH10" s="22" t="s">
        <v>536</v>
      </c>
      <c r="AI10" s="94" t="s">
        <v>535</v>
      </c>
      <c r="AJ10" s="67"/>
      <c r="AK10" s="95"/>
    </row>
    <row r="11" spans="2:37" ht="38.25" x14ac:dyDescent="0.2">
      <c r="B11" s="15" t="s">
        <v>1</v>
      </c>
      <c r="C11" s="28" t="s">
        <v>1</v>
      </c>
      <c r="D11" s="87" t="s">
        <v>1</v>
      </c>
      <c r="E11" s="89"/>
      <c r="F11" s="15" t="s">
        <v>1</v>
      </c>
      <c r="G11" s="87" t="s">
        <v>1</v>
      </c>
      <c r="H11" s="88"/>
      <c r="I11" s="89"/>
      <c r="J11" s="14" t="s">
        <v>534</v>
      </c>
      <c r="K11" s="14" t="s">
        <v>533</v>
      </c>
      <c r="L11" s="15" t="s">
        <v>1</v>
      </c>
      <c r="M11" s="15" t="s">
        <v>1</v>
      </c>
      <c r="N11" s="87" t="s">
        <v>1</v>
      </c>
      <c r="O11" s="89"/>
      <c r="P11" s="15" t="s">
        <v>1</v>
      </c>
      <c r="Q11" s="15" t="s">
        <v>1</v>
      </c>
      <c r="S11" s="15" t="s">
        <v>1</v>
      </c>
      <c r="T11" s="15" t="s">
        <v>534</v>
      </c>
      <c r="U11" s="14" t="s">
        <v>533</v>
      </c>
      <c r="V11" s="15" t="s">
        <v>1</v>
      </c>
      <c r="W11" s="15" t="s">
        <v>1</v>
      </c>
      <c r="X11" s="87" t="s">
        <v>1</v>
      </c>
      <c r="Y11" s="89"/>
      <c r="Z11" s="15" t="s">
        <v>1</v>
      </c>
      <c r="AA11" s="15" t="s">
        <v>1</v>
      </c>
      <c r="AB11" s="15" t="s">
        <v>1</v>
      </c>
      <c r="AC11" s="22" t="s">
        <v>534</v>
      </c>
      <c r="AD11" s="94" t="s">
        <v>533</v>
      </c>
      <c r="AE11" s="67"/>
      <c r="AF11" s="95"/>
      <c r="AG11" s="15" t="s">
        <v>1</v>
      </c>
      <c r="AH11" s="15" t="s">
        <v>1</v>
      </c>
      <c r="AI11" s="87" t="s">
        <v>1</v>
      </c>
      <c r="AJ11" s="88"/>
      <c r="AK11" s="89"/>
    </row>
    <row r="12" spans="2:37" x14ac:dyDescent="0.2">
      <c r="B12" s="15" t="s">
        <v>9</v>
      </c>
      <c r="C12" s="15" t="s">
        <v>10</v>
      </c>
      <c r="D12" s="87" t="s">
        <v>11</v>
      </c>
      <c r="E12" s="89"/>
      <c r="F12" s="15" t="s">
        <v>12</v>
      </c>
      <c r="G12" s="87" t="s">
        <v>532</v>
      </c>
      <c r="H12" s="88"/>
      <c r="I12" s="89"/>
      <c r="J12" s="15" t="s">
        <v>40</v>
      </c>
      <c r="K12" s="15" t="s">
        <v>42</v>
      </c>
      <c r="L12" s="15" t="s">
        <v>44</v>
      </c>
      <c r="M12" s="15" t="s">
        <v>103</v>
      </c>
      <c r="N12" s="87" t="s">
        <v>105</v>
      </c>
      <c r="O12" s="89"/>
      <c r="P12" s="15" t="s">
        <v>111</v>
      </c>
      <c r="Q12" s="15" t="s">
        <v>113</v>
      </c>
      <c r="S12" s="15" t="s">
        <v>531</v>
      </c>
      <c r="T12" s="14" t="s">
        <v>117</v>
      </c>
      <c r="U12" s="14" t="s">
        <v>119</v>
      </c>
      <c r="V12" s="14" t="s">
        <v>121</v>
      </c>
      <c r="W12" s="14" t="s">
        <v>124</v>
      </c>
      <c r="X12" s="93" t="s">
        <v>126</v>
      </c>
      <c r="Y12" s="70"/>
      <c r="Z12" s="14" t="s">
        <v>530</v>
      </c>
      <c r="AA12" s="14" t="s">
        <v>529</v>
      </c>
      <c r="AB12" s="14" t="s">
        <v>528</v>
      </c>
      <c r="AC12" s="14" t="s">
        <v>503</v>
      </c>
      <c r="AD12" s="93" t="s">
        <v>527</v>
      </c>
      <c r="AE12" s="69"/>
      <c r="AF12" s="70"/>
      <c r="AG12" s="14" t="s">
        <v>526</v>
      </c>
      <c r="AH12" s="14" t="s">
        <v>525</v>
      </c>
      <c r="AI12" s="93" t="s">
        <v>524</v>
      </c>
      <c r="AJ12" s="69"/>
      <c r="AK12" s="70"/>
    </row>
    <row r="13" spans="2:37" x14ac:dyDescent="0.2">
      <c r="B13" s="10"/>
      <c r="C13" s="10" t="s">
        <v>376</v>
      </c>
      <c r="D13" s="85">
        <v>0</v>
      </c>
      <c r="E13" s="70"/>
      <c r="F13" s="9">
        <v>0</v>
      </c>
      <c r="G13" s="85">
        <v>0</v>
      </c>
      <c r="H13" s="69"/>
      <c r="I13" s="70"/>
      <c r="J13" s="9">
        <v>0</v>
      </c>
      <c r="K13" s="9">
        <v>0</v>
      </c>
      <c r="L13" s="9">
        <v>0</v>
      </c>
      <c r="M13" s="9">
        <v>0</v>
      </c>
      <c r="N13" s="85">
        <v>0</v>
      </c>
      <c r="O13" s="70"/>
      <c r="P13" s="9">
        <v>0</v>
      </c>
      <c r="Q13" s="9">
        <v>0</v>
      </c>
      <c r="S13" s="9">
        <v>0</v>
      </c>
      <c r="T13" s="9">
        <v>0</v>
      </c>
      <c r="U13" s="9">
        <v>0</v>
      </c>
      <c r="V13" s="9">
        <v>0</v>
      </c>
      <c r="W13" s="9">
        <v>0</v>
      </c>
      <c r="X13" s="85">
        <v>0</v>
      </c>
      <c r="Y13" s="70"/>
      <c r="Z13" s="8"/>
      <c r="AA13" s="8"/>
      <c r="AB13" s="8"/>
      <c r="AC13" s="8"/>
      <c r="AD13" s="86"/>
      <c r="AE13" s="69"/>
      <c r="AF13" s="70"/>
      <c r="AG13" s="8"/>
      <c r="AH13" s="8"/>
      <c r="AI13" s="86"/>
      <c r="AJ13" s="69"/>
      <c r="AK13" s="70"/>
    </row>
    <row r="14" spans="2:37" ht="20.85" customHeight="1" x14ac:dyDescent="0.2"/>
    <row r="15" spans="2:37" ht="36.75" customHeight="1" x14ac:dyDescent="0.2">
      <c r="E15" s="66" t="s">
        <v>183</v>
      </c>
      <c r="F15" s="67"/>
      <c r="G15" s="67"/>
      <c r="H15" s="67"/>
      <c r="O15" s="66" t="s">
        <v>182</v>
      </c>
      <c r="P15" s="67"/>
      <c r="Q15" s="67"/>
      <c r="Y15" s="66" t="s">
        <v>523</v>
      </c>
      <c r="Z15" s="67"/>
      <c r="AA15" s="67"/>
      <c r="AB15" s="67"/>
      <c r="AC15" s="67"/>
      <c r="AD15" s="67"/>
      <c r="AE15" s="67"/>
    </row>
    <row r="16" spans="2:37" ht="14.85" customHeight="1" x14ac:dyDescent="0.2"/>
  </sheetData>
  <mergeCells count="40">
    <mergeCell ref="E15:H15"/>
    <mergeCell ref="O15:Q15"/>
    <mergeCell ref="Y15:AE15"/>
    <mergeCell ref="D13:E13"/>
    <mergeCell ref="G13:I13"/>
    <mergeCell ref="N13:O13"/>
    <mergeCell ref="X13:Y13"/>
    <mergeCell ref="AD13:AF13"/>
    <mergeCell ref="AI12:AK12"/>
    <mergeCell ref="D11:E11"/>
    <mergeCell ref="G11:I11"/>
    <mergeCell ref="N11:O11"/>
    <mergeCell ref="AI13:AK13"/>
    <mergeCell ref="D12:E12"/>
    <mergeCell ref="G12:I12"/>
    <mergeCell ref="N12:O12"/>
    <mergeCell ref="X12:Y12"/>
    <mergeCell ref="AD12:AF12"/>
    <mergeCell ref="X11:Y11"/>
    <mergeCell ref="AD11:AF11"/>
    <mergeCell ref="AI11:AK11"/>
    <mergeCell ref="D9:E9"/>
    <mergeCell ref="G9:O9"/>
    <mergeCell ref="S9:Y9"/>
    <mergeCell ref="AB9:AK9"/>
    <mergeCell ref="D10:E10"/>
    <mergeCell ref="G10:I10"/>
    <mergeCell ref="J10:K10"/>
    <mergeCell ref="N10:O10"/>
    <mergeCell ref="T10:U10"/>
    <mergeCell ref="X10:Y10"/>
    <mergeCell ref="AC10:AF10"/>
    <mergeCell ref="AI10:AK10"/>
    <mergeCell ref="B2:G2"/>
    <mergeCell ref="AE2:AI2"/>
    <mergeCell ref="B4:AJ4"/>
    <mergeCell ref="B6:AJ6"/>
    <mergeCell ref="D8:O8"/>
    <mergeCell ref="P8:Y8"/>
    <mergeCell ref="Z8:AK8"/>
  </mergeCells>
  <pageMargins left="0" right="0" top="0.25" bottom="0.64166929133858297" header="0.25" footer="0.25"/>
  <pageSetup paperSize="8" orientation="landscape" horizontalDpi="300" verticalDpi="300"/>
  <headerFooter alignWithMargins="0">
    <oddFooter>&amp;C&amp;"Arial,Regular"&amp;10&amp;P/&amp;N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A57"/>
  <sheetViews>
    <sheetView showGridLines="0" zoomScaleNormal="100" workbookViewId="0">
      <selection activeCell="A2" sqref="A2:D2"/>
    </sheetView>
  </sheetViews>
  <sheetFormatPr defaultColWidth="9" defaultRowHeight="14.25" x14ac:dyDescent="0.2"/>
  <cols>
    <col min="1" max="1" width="5.125" style="7" customWidth="1"/>
    <col min="2" max="2" width="29.25" style="7" customWidth="1"/>
    <col min="3" max="3" width="0" style="7" hidden="1" customWidth="1"/>
    <col min="4" max="4" width="4" style="7" customWidth="1"/>
    <col min="5" max="5" width="13.125" style="7" customWidth="1"/>
    <col min="6" max="6" width="11.75" style="7" customWidth="1"/>
    <col min="7" max="7" width="16.125" style="7" customWidth="1"/>
    <col min="8" max="8" width="14.375" style="7" customWidth="1"/>
    <col min="9" max="9" width="15.375" style="7" customWidth="1"/>
    <col min="10" max="10" width="13.125" style="7" customWidth="1"/>
    <col min="11" max="11" width="8.875" style="7" customWidth="1"/>
    <col min="12" max="12" width="0" style="7" hidden="1" customWidth="1"/>
    <col min="13" max="13" width="9.25" style="7" customWidth="1"/>
    <col min="14" max="14" width="13.875" style="7" customWidth="1"/>
    <col min="15" max="15" width="13" style="7" customWidth="1"/>
    <col min="16" max="16" width="0" style="7" hidden="1" customWidth="1"/>
    <col min="17" max="17" width="6.75" style="7" customWidth="1"/>
    <col min="18" max="18" width="13.375" style="7" customWidth="1"/>
    <col min="19" max="19" width="12.375" style="7" customWidth="1"/>
    <col min="20" max="21" width="12.875" style="7" customWidth="1"/>
    <col min="22" max="22" width="10.375" style="7" customWidth="1"/>
    <col min="23" max="23" width="8.625" style="7" customWidth="1"/>
    <col min="24" max="24" width="7.875" style="7" customWidth="1"/>
    <col min="25" max="25" width="8.375" style="7" customWidth="1"/>
    <col min="26" max="26" width="11" style="7" customWidth="1"/>
    <col min="27" max="27" width="12.625" style="7" customWidth="1"/>
    <col min="28" max="28" width="0" style="7" hidden="1" customWidth="1"/>
    <col min="29" max="29" width="1.375" style="7" customWidth="1"/>
    <col min="30" max="16384" width="9" style="7"/>
  </cols>
  <sheetData>
    <row r="1" spans="1:27" ht="7.35" customHeight="1" x14ac:dyDescent="0.2"/>
    <row r="2" spans="1:27" ht="36.75" customHeight="1" x14ac:dyDescent="0.25">
      <c r="A2" s="98" t="s">
        <v>690</v>
      </c>
      <c r="B2" s="99"/>
      <c r="C2" s="99"/>
      <c r="D2" s="99"/>
      <c r="X2" s="76" t="s">
        <v>522</v>
      </c>
      <c r="Y2" s="67"/>
      <c r="Z2" s="67"/>
      <c r="AA2" s="67"/>
    </row>
    <row r="3" spans="1:27" x14ac:dyDescent="0.2">
      <c r="X3" s="67"/>
      <c r="Y3" s="67"/>
      <c r="Z3" s="67"/>
      <c r="AA3" s="67"/>
    </row>
    <row r="4" spans="1:27" ht="17.45" customHeight="1" x14ac:dyDescent="0.2"/>
    <row r="5" spans="1:27" ht="27.75" customHeight="1" x14ac:dyDescent="0.2">
      <c r="A5" s="77" t="s">
        <v>677</v>
      </c>
      <c r="B5" s="67"/>
      <c r="C5" s="67"/>
      <c r="D5" s="67"/>
      <c r="E5" s="67"/>
      <c r="F5" s="67"/>
      <c r="G5" s="67"/>
      <c r="H5" s="67"/>
      <c r="I5" s="67"/>
      <c r="J5" s="67"/>
      <c r="K5" s="67"/>
      <c r="L5" s="67"/>
      <c r="M5" s="67"/>
      <c r="N5" s="67"/>
      <c r="O5" s="67"/>
      <c r="P5" s="67"/>
      <c r="Q5" s="67"/>
      <c r="R5" s="67"/>
      <c r="S5" s="67"/>
      <c r="T5" s="67"/>
      <c r="U5" s="67"/>
      <c r="V5" s="67"/>
      <c r="W5" s="67"/>
      <c r="X5" s="67"/>
      <c r="Y5" s="67"/>
      <c r="Z5" s="67"/>
      <c r="AA5" s="67"/>
    </row>
    <row r="6" spans="1:27" ht="17.25" customHeight="1" x14ac:dyDescent="0.25">
      <c r="A6" s="79" t="s">
        <v>691</v>
      </c>
      <c r="B6" s="79"/>
      <c r="C6" s="79"/>
      <c r="D6" s="79"/>
      <c r="E6" s="79"/>
      <c r="F6" s="79"/>
      <c r="G6" s="79"/>
      <c r="H6" s="79"/>
      <c r="I6" s="79"/>
      <c r="J6" s="79"/>
      <c r="K6" s="79"/>
      <c r="L6" s="79"/>
      <c r="M6" s="79"/>
      <c r="N6" s="79"/>
      <c r="O6" s="79"/>
      <c r="P6" s="79"/>
      <c r="Q6" s="79"/>
      <c r="R6" s="79"/>
      <c r="S6" s="79"/>
      <c r="T6" s="79"/>
      <c r="U6" s="79"/>
      <c r="V6" s="79"/>
      <c r="W6" s="79"/>
      <c r="X6" s="79"/>
      <c r="Y6" s="79"/>
      <c r="Z6" s="79"/>
      <c r="AA6" s="79"/>
    </row>
    <row r="7" spans="1:27" ht="18" customHeight="1" x14ac:dyDescent="0.2">
      <c r="A7" s="78" t="s">
        <v>206</v>
      </c>
      <c r="B7" s="67"/>
      <c r="C7" s="67"/>
      <c r="D7" s="67"/>
      <c r="E7" s="67"/>
      <c r="F7" s="67"/>
      <c r="G7" s="67"/>
      <c r="H7" s="67"/>
      <c r="I7" s="67"/>
      <c r="J7" s="67"/>
      <c r="K7" s="67"/>
      <c r="L7" s="67"/>
      <c r="M7" s="67"/>
      <c r="N7" s="67"/>
      <c r="O7" s="67"/>
      <c r="P7" s="67"/>
      <c r="Q7" s="67"/>
      <c r="R7" s="67"/>
      <c r="S7" s="67"/>
      <c r="T7" s="67"/>
      <c r="U7" s="67"/>
      <c r="V7" s="67"/>
      <c r="W7" s="67"/>
      <c r="X7" s="67"/>
      <c r="Y7" s="67"/>
      <c r="Z7" s="67"/>
      <c r="AA7" s="67"/>
    </row>
    <row r="8" spans="1:27" ht="14.1" customHeight="1" x14ac:dyDescent="0.2"/>
    <row r="9" spans="1:27" x14ac:dyDescent="0.2">
      <c r="A9" s="16" t="s">
        <v>1</v>
      </c>
      <c r="B9" s="16" t="s">
        <v>1</v>
      </c>
      <c r="D9" s="97" t="s">
        <v>521</v>
      </c>
      <c r="E9" s="72"/>
      <c r="F9" s="72"/>
      <c r="G9" s="72"/>
      <c r="H9" s="73"/>
      <c r="I9" s="97" t="s">
        <v>6</v>
      </c>
      <c r="J9" s="72"/>
      <c r="K9" s="72"/>
      <c r="L9" s="72"/>
      <c r="M9" s="72"/>
      <c r="N9" s="72"/>
      <c r="O9" s="72"/>
      <c r="P9" s="72"/>
      <c r="Q9" s="72"/>
      <c r="R9" s="72"/>
      <c r="S9" s="72"/>
      <c r="T9" s="72"/>
      <c r="U9" s="72"/>
      <c r="V9" s="72"/>
      <c r="W9" s="73"/>
      <c r="X9" s="93" t="s">
        <v>71</v>
      </c>
      <c r="Y9" s="69"/>
      <c r="Z9" s="69"/>
      <c r="AA9" s="70"/>
    </row>
    <row r="10" spans="1:27" x14ac:dyDescent="0.2">
      <c r="A10" s="22" t="s">
        <v>1</v>
      </c>
      <c r="B10" s="22" t="s">
        <v>1</v>
      </c>
      <c r="D10" s="97" t="s">
        <v>1</v>
      </c>
      <c r="E10" s="73"/>
      <c r="F10" s="100" t="s">
        <v>254</v>
      </c>
      <c r="G10" s="69"/>
      <c r="H10" s="69"/>
      <c r="I10" s="16" t="s">
        <v>1</v>
      </c>
      <c r="J10" s="93" t="s">
        <v>36</v>
      </c>
      <c r="K10" s="69"/>
      <c r="L10" s="69"/>
      <c r="M10" s="70"/>
      <c r="N10" s="93" t="s">
        <v>37</v>
      </c>
      <c r="O10" s="69"/>
      <c r="P10" s="69"/>
      <c r="Q10" s="70"/>
      <c r="R10" s="93" t="s">
        <v>520</v>
      </c>
      <c r="S10" s="69"/>
      <c r="T10" s="69"/>
      <c r="U10" s="101" t="s">
        <v>681</v>
      </c>
      <c r="V10" s="62" t="s">
        <v>1</v>
      </c>
      <c r="W10" s="16" t="s">
        <v>1</v>
      </c>
      <c r="X10" s="23" t="s">
        <v>1</v>
      </c>
      <c r="Y10" s="93" t="s">
        <v>254</v>
      </c>
      <c r="Z10" s="69"/>
      <c r="AA10" s="70"/>
    </row>
    <row r="11" spans="1:27" x14ac:dyDescent="0.2">
      <c r="A11" s="23" t="s">
        <v>3</v>
      </c>
      <c r="B11" s="23" t="s">
        <v>519</v>
      </c>
      <c r="D11" s="92" t="s">
        <v>376</v>
      </c>
      <c r="E11" s="67"/>
      <c r="F11" s="23" t="s">
        <v>373</v>
      </c>
      <c r="G11" s="23" t="s">
        <v>514</v>
      </c>
      <c r="H11" s="23" t="s">
        <v>430</v>
      </c>
      <c r="I11" s="23" t="s">
        <v>376</v>
      </c>
      <c r="J11" s="23" t="s">
        <v>376</v>
      </c>
      <c r="K11" s="91" t="s">
        <v>446</v>
      </c>
      <c r="L11" s="88"/>
      <c r="M11" s="88"/>
      <c r="N11" s="23" t="s">
        <v>376</v>
      </c>
      <c r="O11" s="87" t="s">
        <v>446</v>
      </c>
      <c r="P11" s="88"/>
      <c r="Q11" s="89"/>
      <c r="R11" s="23" t="s">
        <v>376</v>
      </c>
      <c r="S11" s="91" t="s">
        <v>446</v>
      </c>
      <c r="T11" s="88"/>
      <c r="U11" s="101"/>
      <c r="V11" s="17" t="s">
        <v>431</v>
      </c>
      <c r="W11" s="23" t="s">
        <v>431</v>
      </c>
      <c r="X11" s="23" t="s">
        <v>376</v>
      </c>
      <c r="Y11" s="23" t="s">
        <v>430</v>
      </c>
      <c r="Z11" s="22" t="s">
        <v>430</v>
      </c>
      <c r="AA11" s="22" t="s">
        <v>430</v>
      </c>
    </row>
    <row r="12" spans="1:27" x14ac:dyDescent="0.2">
      <c r="A12" s="23" t="s">
        <v>1</v>
      </c>
      <c r="B12" s="27" t="s">
        <v>1</v>
      </c>
      <c r="D12" s="92" t="s">
        <v>1</v>
      </c>
      <c r="E12" s="67"/>
      <c r="F12" s="23" t="s">
        <v>518</v>
      </c>
      <c r="G12" s="23" t="s">
        <v>517</v>
      </c>
      <c r="H12" s="23" t="s">
        <v>511</v>
      </c>
      <c r="I12" s="23" t="s">
        <v>1</v>
      </c>
      <c r="J12" s="23" t="s">
        <v>1</v>
      </c>
      <c r="K12" s="23" t="s">
        <v>516</v>
      </c>
      <c r="M12" s="23" t="s">
        <v>515</v>
      </c>
      <c r="N12" s="23" t="s">
        <v>1</v>
      </c>
      <c r="O12" s="22" t="s">
        <v>516</v>
      </c>
      <c r="Q12" s="17" t="s">
        <v>515</v>
      </c>
      <c r="R12" s="23" t="s">
        <v>1</v>
      </c>
      <c r="S12" s="23" t="s">
        <v>430</v>
      </c>
      <c r="T12" s="23" t="s">
        <v>514</v>
      </c>
      <c r="U12" s="101"/>
      <c r="V12" s="17" t="s">
        <v>513</v>
      </c>
      <c r="W12" s="23" t="s">
        <v>513</v>
      </c>
      <c r="X12" s="23" t="s">
        <v>1</v>
      </c>
      <c r="Y12" s="23" t="s">
        <v>509</v>
      </c>
      <c r="Z12" s="22" t="s">
        <v>512</v>
      </c>
      <c r="AA12" s="22" t="s">
        <v>511</v>
      </c>
    </row>
    <row r="13" spans="1:27" x14ac:dyDescent="0.2">
      <c r="A13" s="24" t="s">
        <v>1</v>
      </c>
      <c r="B13" s="26" t="s">
        <v>1</v>
      </c>
      <c r="D13" s="91" t="s">
        <v>1</v>
      </c>
      <c r="E13" s="88"/>
      <c r="F13" s="24" t="s">
        <v>1</v>
      </c>
      <c r="G13" s="24" t="s">
        <v>1</v>
      </c>
      <c r="H13" s="23" t="s">
        <v>1</v>
      </c>
      <c r="I13" s="23" t="s">
        <v>1</v>
      </c>
      <c r="J13" s="24" t="s">
        <v>1</v>
      </c>
      <c r="K13" s="23" t="s">
        <v>510</v>
      </c>
      <c r="M13" s="23" t="s">
        <v>1</v>
      </c>
      <c r="N13" s="23" t="s">
        <v>1</v>
      </c>
      <c r="O13" s="22" t="s">
        <v>510</v>
      </c>
      <c r="Q13" s="17" t="s">
        <v>1</v>
      </c>
      <c r="R13" s="23" t="s">
        <v>1</v>
      </c>
      <c r="S13" s="23" t="s">
        <v>509</v>
      </c>
      <c r="T13" s="23" t="s">
        <v>508</v>
      </c>
      <c r="U13" s="101"/>
      <c r="V13" s="17" t="s">
        <v>375</v>
      </c>
      <c r="W13" s="23" t="s">
        <v>507</v>
      </c>
      <c r="X13" s="23" t="s">
        <v>1</v>
      </c>
      <c r="Y13" s="23"/>
      <c r="Z13" s="22" t="s">
        <v>1</v>
      </c>
      <c r="AA13" s="22" t="s">
        <v>1</v>
      </c>
    </row>
    <row r="14" spans="1:27" ht="28.5" customHeight="1" x14ac:dyDescent="0.2">
      <c r="A14" s="15" t="s">
        <v>9</v>
      </c>
      <c r="B14" s="15" t="s">
        <v>10</v>
      </c>
      <c r="D14" s="87" t="s">
        <v>506</v>
      </c>
      <c r="E14" s="89"/>
      <c r="F14" s="15" t="s">
        <v>12</v>
      </c>
      <c r="G14" s="15" t="s">
        <v>38</v>
      </c>
      <c r="H14" s="14" t="s">
        <v>40</v>
      </c>
      <c r="I14" s="14" t="s">
        <v>505</v>
      </c>
      <c r="J14" s="15" t="s">
        <v>44</v>
      </c>
      <c r="K14" s="14" t="s">
        <v>103</v>
      </c>
      <c r="M14" s="14" t="s">
        <v>105</v>
      </c>
      <c r="N14" s="14" t="s">
        <v>111</v>
      </c>
      <c r="O14" s="14" t="s">
        <v>113</v>
      </c>
      <c r="Q14" s="14" t="s">
        <v>115</v>
      </c>
      <c r="R14" s="14" t="s">
        <v>504</v>
      </c>
      <c r="S14" s="14" t="s">
        <v>119</v>
      </c>
      <c r="T14" s="14" t="s">
        <v>121</v>
      </c>
      <c r="U14" s="14" t="s">
        <v>124</v>
      </c>
      <c r="V14" s="14" t="s">
        <v>126</v>
      </c>
      <c r="W14" s="14" t="s">
        <v>128</v>
      </c>
      <c r="X14" s="2" t="s">
        <v>684</v>
      </c>
      <c r="Y14" s="2" t="s">
        <v>685</v>
      </c>
      <c r="Z14" s="2" t="s">
        <v>686</v>
      </c>
      <c r="AA14" s="2" t="s">
        <v>687</v>
      </c>
    </row>
    <row r="15" spans="1:27" ht="28.5" customHeight="1" x14ac:dyDescent="0.2">
      <c r="A15" s="21"/>
      <c r="B15" s="10" t="s">
        <v>376</v>
      </c>
      <c r="D15" s="85">
        <f>SUM(D16:E54)</f>
        <v>200453430815</v>
      </c>
      <c r="E15" s="70"/>
      <c r="F15" s="9">
        <f>SUM(F16:F54)</f>
        <v>24853313000</v>
      </c>
      <c r="G15" s="9">
        <f>SUM(G16:G54)</f>
        <v>148950928700</v>
      </c>
      <c r="H15" s="9">
        <f>SUM(H16:H54)</f>
        <v>26649189115</v>
      </c>
      <c r="I15" s="9">
        <f>169690193564-26400000</f>
        <v>169663793564</v>
      </c>
      <c r="J15" s="9">
        <v>17282463311</v>
      </c>
      <c r="K15" s="9">
        <v>0</v>
      </c>
      <c r="M15" s="9">
        <v>0</v>
      </c>
      <c r="N15" s="9">
        <f>134809504121-26400000</f>
        <v>134783104121</v>
      </c>
      <c r="O15" s="9">
        <f>76425542180-26400000</f>
        <v>76399142180</v>
      </c>
      <c r="Q15" s="9">
        <v>0</v>
      </c>
      <c r="R15" s="9">
        <v>13446331938</v>
      </c>
      <c r="S15" s="9">
        <v>11148632950</v>
      </c>
      <c r="T15" s="9">
        <v>2297698988</v>
      </c>
      <c r="U15" s="9">
        <f>SUM(U16:U54)</f>
        <v>10487496450</v>
      </c>
      <c r="V15" s="9">
        <f>SUM(V16:V54)</f>
        <v>28537695289</v>
      </c>
      <c r="W15" s="9">
        <v>68233900</v>
      </c>
      <c r="X15" s="51">
        <f>I15/D15</f>
        <v>0.84640004850096084</v>
      </c>
      <c r="Y15" s="51">
        <f>J15/F15</f>
        <v>0.69537865277759947</v>
      </c>
      <c r="Z15" s="51">
        <f>N15/G15</f>
        <v>0.9048826032663736</v>
      </c>
      <c r="AA15" s="51">
        <f>R15/H15</f>
        <v>0.50456814576888864</v>
      </c>
    </row>
    <row r="16" spans="1:27" ht="28.5" customHeight="1" x14ac:dyDescent="0.2">
      <c r="A16" s="20" t="s">
        <v>502</v>
      </c>
      <c r="B16" s="13" t="s">
        <v>460</v>
      </c>
      <c r="D16" s="81">
        <v>5486168400</v>
      </c>
      <c r="E16" s="70"/>
      <c r="F16" s="12">
        <v>0</v>
      </c>
      <c r="G16" s="12">
        <v>5486168400</v>
      </c>
      <c r="H16" s="12">
        <v>0</v>
      </c>
      <c r="I16" s="12">
        <v>5343924086</v>
      </c>
      <c r="J16" s="12">
        <v>0</v>
      </c>
      <c r="K16" s="12">
        <v>0</v>
      </c>
      <c r="M16" s="12">
        <v>0</v>
      </c>
      <c r="N16" s="12">
        <v>5343924086</v>
      </c>
      <c r="O16" s="12">
        <v>5343924086</v>
      </c>
      <c r="Q16" s="12">
        <v>0</v>
      </c>
      <c r="R16" s="12">
        <v>0</v>
      </c>
      <c r="S16" s="12">
        <v>0</v>
      </c>
      <c r="T16" s="12">
        <v>0</v>
      </c>
      <c r="U16" s="58">
        <f>29160000+9914000</f>
        <v>39074000</v>
      </c>
      <c r="V16" s="58">
        <f>85000000+18170314</f>
        <v>103170314</v>
      </c>
      <c r="W16" s="12">
        <v>0</v>
      </c>
      <c r="X16" s="11" t="s">
        <v>445</v>
      </c>
      <c r="Y16" s="51"/>
      <c r="Z16" s="51">
        <f t="shared" ref="Z16:Z29" si="0">N16/G16</f>
        <v>0.97407219326333472</v>
      </c>
      <c r="AA16" s="51"/>
    </row>
    <row r="17" spans="1:27" ht="28.5" customHeight="1" x14ac:dyDescent="0.2">
      <c r="A17" s="20" t="s">
        <v>501</v>
      </c>
      <c r="B17" s="13" t="s">
        <v>459</v>
      </c>
      <c r="D17" s="81">
        <v>7613901500</v>
      </c>
      <c r="E17" s="70"/>
      <c r="F17" s="12">
        <v>0</v>
      </c>
      <c r="G17" s="12">
        <v>7613901500</v>
      </c>
      <c r="H17" s="12">
        <v>0</v>
      </c>
      <c r="I17" s="12">
        <v>7595001500</v>
      </c>
      <c r="J17" s="12">
        <v>0</v>
      </c>
      <c r="K17" s="12">
        <v>0</v>
      </c>
      <c r="M17" s="12">
        <v>0</v>
      </c>
      <c r="N17" s="12">
        <v>7595001500</v>
      </c>
      <c r="O17" s="12">
        <v>7595001500</v>
      </c>
      <c r="Q17" s="12">
        <v>0</v>
      </c>
      <c r="R17" s="12">
        <v>0</v>
      </c>
      <c r="S17" s="12">
        <v>0</v>
      </c>
      <c r="T17" s="12">
        <v>0</v>
      </c>
      <c r="U17" s="58">
        <v>450000</v>
      </c>
      <c r="V17" s="58">
        <v>18450000</v>
      </c>
      <c r="W17" s="12">
        <v>0</v>
      </c>
      <c r="X17" s="11" t="s">
        <v>444</v>
      </c>
      <c r="Y17" s="51"/>
      <c r="Z17" s="51">
        <f t="shared" si="0"/>
        <v>0.99751769838367355</v>
      </c>
      <c r="AA17" s="51"/>
    </row>
    <row r="18" spans="1:27" ht="28.5" customHeight="1" x14ac:dyDescent="0.2">
      <c r="A18" s="20" t="s">
        <v>500</v>
      </c>
      <c r="B18" s="13" t="s">
        <v>458</v>
      </c>
      <c r="D18" s="81">
        <v>5540865760</v>
      </c>
      <c r="E18" s="70"/>
      <c r="F18" s="12">
        <v>0</v>
      </c>
      <c r="G18" s="12">
        <v>5540865760</v>
      </c>
      <c r="H18" s="12">
        <v>0</v>
      </c>
      <c r="I18" s="12">
        <v>5384344741</v>
      </c>
      <c r="J18" s="12">
        <v>0</v>
      </c>
      <c r="K18" s="12">
        <v>0</v>
      </c>
      <c r="M18" s="12">
        <v>0</v>
      </c>
      <c r="N18" s="12">
        <v>5384344741</v>
      </c>
      <c r="O18" s="12">
        <v>5384344741</v>
      </c>
      <c r="Q18" s="12">
        <v>0</v>
      </c>
      <c r="R18" s="12">
        <v>0</v>
      </c>
      <c r="S18" s="12">
        <v>0</v>
      </c>
      <c r="T18" s="12">
        <v>0</v>
      </c>
      <c r="U18" s="58">
        <f>392000+1</f>
        <v>392001</v>
      </c>
      <c r="V18" s="58">
        <v>156129018</v>
      </c>
      <c r="W18" s="12">
        <v>0</v>
      </c>
      <c r="X18" s="11" t="s">
        <v>443</v>
      </c>
      <c r="Y18" s="51"/>
      <c r="Z18" s="51">
        <f t="shared" si="0"/>
        <v>0.97175152299665168</v>
      </c>
      <c r="AA18" s="51"/>
    </row>
    <row r="19" spans="1:27" ht="28.5" customHeight="1" x14ac:dyDescent="0.2">
      <c r="A19" s="20" t="s">
        <v>499</v>
      </c>
      <c r="B19" s="13" t="s">
        <v>457</v>
      </c>
      <c r="D19" s="81">
        <v>6129723000</v>
      </c>
      <c r="E19" s="70"/>
      <c r="F19" s="12">
        <v>0</v>
      </c>
      <c r="G19" s="12">
        <v>6129723000</v>
      </c>
      <c r="H19" s="12">
        <v>0</v>
      </c>
      <c r="I19" s="12">
        <v>5779953000</v>
      </c>
      <c r="J19" s="12">
        <v>0</v>
      </c>
      <c r="K19" s="12">
        <v>0</v>
      </c>
      <c r="M19" s="12">
        <v>0</v>
      </c>
      <c r="N19" s="12">
        <v>5779953000</v>
      </c>
      <c r="O19" s="12">
        <v>5779953000</v>
      </c>
      <c r="Q19" s="12">
        <v>0</v>
      </c>
      <c r="R19" s="12">
        <v>0</v>
      </c>
      <c r="S19" s="12">
        <v>0</v>
      </c>
      <c r="T19" s="12">
        <v>0</v>
      </c>
      <c r="U19" s="58">
        <v>9620000</v>
      </c>
      <c r="V19" s="58">
        <f>340000000+150000</f>
        <v>340150000</v>
      </c>
      <c r="W19" s="12">
        <v>0</v>
      </c>
      <c r="X19" s="11" t="s">
        <v>442</v>
      </c>
      <c r="Y19" s="51"/>
      <c r="Z19" s="51">
        <f t="shared" si="0"/>
        <v>0.94293869396708463</v>
      </c>
      <c r="AA19" s="51"/>
    </row>
    <row r="20" spans="1:27" ht="28.5" customHeight="1" x14ac:dyDescent="0.2">
      <c r="A20" s="20" t="s">
        <v>498</v>
      </c>
      <c r="B20" s="13" t="s">
        <v>456</v>
      </c>
      <c r="D20" s="81">
        <v>10622871000</v>
      </c>
      <c r="E20" s="70"/>
      <c r="F20" s="12">
        <v>0</v>
      </c>
      <c r="G20" s="12">
        <v>10622871000</v>
      </c>
      <c r="H20" s="12">
        <v>0</v>
      </c>
      <c r="I20" s="12">
        <v>10581250414</v>
      </c>
      <c r="J20" s="12">
        <v>0</v>
      </c>
      <c r="K20" s="12">
        <v>0</v>
      </c>
      <c r="M20" s="12">
        <v>0</v>
      </c>
      <c r="N20" s="12">
        <v>10581250414</v>
      </c>
      <c r="O20" s="12">
        <v>10581250414</v>
      </c>
      <c r="Q20" s="12">
        <v>0</v>
      </c>
      <c r="R20" s="12">
        <v>0</v>
      </c>
      <c r="S20" s="12">
        <v>0</v>
      </c>
      <c r="T20" s="12">
        <v>0</v>
      </c>
      <c r="U20" s="58">
        <v>19536406</v>
      </c>
      <c r="V20" s="58">
        <v>22084180</v>
      </c>
      <c r="W20" s="12">
        <v>0</v>
      </c>
      <c r="X20" s="11" t="s">
        <v>441</v>
      </c>
      <c r="Y20" s="51"/>
      <c r="Z20" s="51">
        <f t="shared" si="0"/>
        <v>0.99608198329811215</v>
      </c>
      <c r="AA20" s="51"/>
    </row>
    <row r="21" spans="1:27" ht="28.5" customHeight="1" x14ac:dyDescent="0.2">
      <c r="A21" s="20" t="s">
        <v>497</v>
      </c>
      <c r="B21" s="13" t="s">
        <v>455</v>
      </c>
      <c r="D21" s="81">
        <v>14986025528</v>
      </c>
      <c r="E21" s="70"/>
      <c r="F21" s="12">
        <v>0</v>
      </c>
      <c r="G21" s="12">
        <v>14986025528</v>
      </c>
      <c r="H21" s="12">
        <v>0</v>
      </c>
      <c r="I21" s="32">
        <f>14413291528-26400000</f>
        <v>14386891528</v>
      </c>
      <c r="J21" s="32">
        <v>0</v>
      </c>
      <c r="K21" s="32">
        <v>0</v>
      </c>
      <c r="L21" s="33"/>
      <c r="M21" s="32">
        <v>0</v>
      </c>
      <c r="N21" s="32">
        <f>14413291528-26400000</f>
        <v>14386891528</v>
      </c>
      <c r="O21" s="32">
        <f>14413291528-26400000</f>
        <v>14386891528</v>
      </c>
      <c r="Q21" s="12">
        <v>0</v>
      </c>
      <c r="R21" s="12">
        <v>0</v>
      </c>
      <c r="S21" s="12">
        <v>0</v>
      </c>
      <c r="T21" s="12">
        <v>0</v>
      </c>
      <c r="U21" s="58">
        <f>26400000+521316000+28297000</f>
        <v>576013000</v>
      </c>
      <c r="V21" s="58">
        <f>7492000+15629000</f>
        <v>23121000</v>
      </c>
      <c r="W21" s="12">
        <v>0</v>
      </c>
      <c r="X21" s="11" t="s">
        <v>440</v>
      </c>
      <c r="Y21" s="51"/>
      <c r="Z21" s="51">
        <f t="shared" si="0"/>
        <v>0.96002048716115063</v>
      </c>
      <c r="AA21" s="51"/>
    </row>
    <row r="22" spans="1:27" ht="28.5" customHeight="1" x14ac:dyDescent="0.2">
      <c r="A22" s="20" t="s">
        <v>496</v>
      </c>
      <c r="B22" s="13" t="s">
        <v>454</v>
      </c>
      <c r="D22" s="81">
        <v>12756461518</v>
      </c>
      <c r="E22" s="70"/>
      <c r="F22" s="12">
        <v>0</v>
      </c>
      <c r="G22" s="12">
        <v>12756461518</v>
      </c>
      <c r="H22" s="12">
        <v>0</v>
      </c>
      <c r="I22" s="12">
        <v>12208343518</v>
      </c>
      <c r="J22" s="12">
        <v>0</v>
      </c>
      <c r="K22" s="12">
        <v>0</v>
      </c>
      <c r="M22" s="12">
        <v>0</v>
      </c>
      <c r="N22" s="12">
        <v>12208343518</v>
      </c>
      <c r="O22" s="12">
        <v>12208343518</v>
      </c>
      <c r="Q22" s="12">
        <v>0</v>
      </c>
      <c r="R22" s="12">
        <v>0</v>
      </c>
      <c r="S22" s="12">
        <v>0</v>
      </c>
      <c r="T22" s="12">
        <v>0</v>
      </c>
      <c r="U22" s="58">
        <f>426156000+18512000</f>
        <v>444668000</v>
      </c>
      <c r="V22" s="58">
        <f>80000000+23450000</f>
        <v>103450000</v>
      </c>
      <c r="W22" s="12">
        <v>0</v>
      </c>
      <c r="X22" s="11" t="s">
        <v>439</v>
      </c>
      <c r="Y22" s="51"/>
      <c r="Z22" s="51">
        <f t="shared" si="0"/>
        <v>0.95703212844513519</v>
      </c>
      <c r="AA22" s="51"/>
    </row>
    <row r="23" spans="1:27" ht="28.5" customHeight="1" x14ac:dyDescent="0.2">
      <c r="A23" s="20" t="s">
        <v>495</v>
      </c>
      <c r="B23" s="13" t="s">
        <v>453</v>
      </c>
      <c r="D23" s="81">
        <v>15076758000</v>
      </c>
      <c r="E23" s="70"/>
      <c r="F23" s="12">
        <v>0</v>
      </c>
      <c r="G23" s="12">
        <v>15076758000</v>
      </c>
      <c r="H23" s="12">
        <v>0</v>
      </c>
      <c r="I23" s="12">
        <v>14883413393</v>
      </c>
      <c r="J23" s="12">
        <v>0</v>
      </c>
      <c r="K23" s="12">
        <v>0</v>
      </c>
      <c r="M23" s="12">
        <v>0</v>
      </c>
      <c r="N23" s="12">
        <v>14883413393</v>
      </c>
      <c r="O23" s="12">
        <v>14883413393</v>
      </c>
      <c r="Q23" s="12">
        <v>0</v>
      </c>
      <c r="R23" s="12">
        <v>0</v>
      </c>
      <c r="S23" s="12">
        <v>0</v>
      </c>
      <c r="T23" s="12">
        <v>0</v>
      </c>
      <c r="U23" s="58">
        <v>15812607</v>
      </c>
      <c r="V23" s="58">
        <f>150000000+27532000</f>
        <v>177532000</v>
      </c>
      <c r="W23" s="12">
        <v>0</v>
      </c>
      <c r="X23" s="11" t="s">
        <v>438</v>
      </c>
      <c r="Y23" s="51"/>
      <c r="Z23" s="51">
        <f t="shared" si="0"/>
        <v>0.98717598259519723</v>
      </c>
      <c r="AA23" s="51"/>
    </row>
    <row r="24" spans="1:27" ht="28.5" customHeight="1" x14ac:dyDescent="0.2">
      <c r="A24" s="20" t="s">
        <v>494</v>
      </c>
      <c r="B24" s="13" t="s">
        <v>452</v>
      </c>
      <c r="D24" s="81">
        <v>6913697845</v>
      </c>
      <c r="E24" s="70"/>
      <c r="F24" s="12">
        <v>0</v>
      </c>
      <c r="G24" s="12">
        <v>6913697845</v>
      </c>
      <c r="H24" s="12">
        <v>0</v>
      </c>
      <c r="I24" s="12">
        <v>6913697845</v>
      </c>
      <c r="J24" s="12">
        <v>0</v>
      </c>
      <c r="K24" s="12">
        <v>0</v>
      </c>
      <c r="M24" s="12">
        <v>0</v>
      </c>
      <c r="N24" s="12">
        <v>6913697845</v>
      </c>
      <c r="O24" s="12">
        <v>0</v>
      </c>
      <c r="Q24" s="12">
        <v>0</v>
      </c>
      <c r="R24" s="12">
        <v>0</v>
      </c>
      <c r="S24" s="12">
        <v>0</v>
      </c>
      <c r="T24" s="12">
        <v>0</v>
      </c>
      <c r="U24" s="58">
        <v>0</v>
      </c>
      <c r="V24" s="58">
        <v>0</v>
      </c>
      <c r="W24" s="12">
        <v>0</v>
      </c>
      <c r="X24" s="11" t="s">
        <v>437</v>
      </c>
      <c r="Y24" s="51"/>
      <c r="Z24" s="51">
        <f t="shared" si="0"/>
        <v>1</v>
      </c>
      <c r="AA24" s="51"/>
    </row>
    <row r="25" spans="1:27" ht="28.5" customHeight="1" x14ac:dyDescent="0.2">
      <c r="A25" s="20" t="s">
        <v>493</v>
      </c>
      <c r="B25" s="13" t="s">
        <v>451</v>
      </c>
      <c r="D25" s="81">
        <v>3148302644</v>
      </c>
      <c r="E25" s="70"/>
      <c r="F25" s="12">
        <v>0</v>
      </c>
      <c r="G25" s="12">
        <v>2458023500</v>
      </c>
      <c r="H25" s="12">
        <v>690279144</v>
      </c>
      <c r="I25" s="12">
        <v>2598899651</v>
      </c>
      <c r="J25" s="12">
        <v>0</v>
      </c>
      <c r="K25" s="12">
        <v>0</v>
      </c>
      <c r="M25" s="12">
        <v>0</v>
      </c>
      <c r="N25" s="12">
        <v>2383357045</v>
      </c>
      <c r="O25" s="12">
        <v>0</v>
      </c>
      <c r="Q25" s="12">
        <v>0</v>
      </c>
      <c r="R25" s="12">
        <v>215542606</v>
      </c>
      <c r="S25" s="12">
        <v>0</v>
      </c>
      <c r="T25" s="12">
        <v>215542606</v>
      </c>
      <c r="U25" s="58">
        <v>74666455</v>
      </c>
      <c r="V25" s="58">
        <f>392874634+81861904</f>
        <v>474736538</v>
      </c>
      <c r="W25" s="12">
        <v>0</v>
      </c>
      <c r="X25" s="11" t="s">
        <v>436</v>
      </c>
      <c r="Y25" s="51"/>
      <c r="Z25" s="51">
        <f t="shared" si="0"/>
        <v>0.96962337626145556</v>
      </c>
      <c r="AA25" s="51">
        <f t="shared" ref="AA25:AA54" si="1">R25/H25</f>
        <v>0.3122542639068927</v>
      </c>
    </row>
    <row r="26" spans="1:27" ht="28.5" customHeight="1" x14ac:dyDescent="0.2">
      <c r="A26" s="20" t="s">
        <v>492</v>
      </c>
      <c r="B26" s="13" t="s">
        <v>450</v>
      </c>
      <c r="D26" s="81">
        <v>25640738142</v>
      </c>
      <c r="E26" s="70"/>
      <c r="F26" s="12">
        <v>0</v>
      </c>
      <c r="G26" s="12">
        <v>22722450369</v>
      </c>
      <c r="H26" s="12">
        <v>2918287773</v>
      </c>
      <c r="I26" s="12">
        <v>20055320574</v>
      </c>
      <c r="J26" s="12">
        <v>0</v>
      </c>
      <c r="K26" s="12">
        <v>0</v>
      </c>
      <c r="M26" s="12">
        <v>0</v>
      </c>
      <c r="N26" s="12">
        <v>18344336906</v>
      </c>
      <c r="O26" s="12">
        <v>236020000</v>
      </c>
      <c r="Q26" s="12">
        <v>0</v>
      </c>
      <c r="R26" s="12">
        <v>1710983668</v>
      </c>
      <c r="S26" s="12">
        <v>0</v>
      </c>
      <c r="T26" s="12">
        <v>1710983668</v>
      </c>
      <c r="U26" s="58">
        <f>41224624+5926560+92000+32888000+187223302+54063000+800000000</f>
        <v>1121417486</v>
      </c>
      <c r="V26" s="58">
        <f>756695977+300000000+500000000+1700000000+48204105+1102000000+57100000</f>
        <v>4464000082</v>
      </c>
      <c r="W26" s="12">
        <v>0</v>
      </c>
      <c r="X26" s="11" t="s">
        <v>435</v>
      </c>
      <c r="Y26" s="51"/>
      <c r="Z26" s="51">
        <f t="shared" si="0"/>
        <v>0.80732212451113927</v>
      </c>
      <c r="AA26" s="51">
        <f t="shared" si="1"/>
        <v>0.58629710333231078</v>
      </c>
    </row>
    <row r="27" spans="1:27" ht="28.5" customHeight="1" x14ac:dyDescent="0.2">
      <c r="A27" s="20" t="s">
        <v>491</v>
      </c>
      <c r="B27" s="13" t="s">
        <v>449</v>
      </c>
      <c r="D27" s="81">
        <v>29587860698</v>
      </c>
      <c r="E27" s="70"/>
      <c r="F27" s="12">
        <v>0</v>
      </c>
      <c r="G27" s="12">
        <v>27197860698</v>
      </c>
      <c r="H27" s="12">
        <v>2390000000</v>
      </c>
      <c r="I27" s="12">
        <v>23925119853</v>
      </c>
      <c r="J27" s="12">
        <v>0</v>
      </c>
      <c r="K27" s="12">
        <v>0</v>
      </c>
      <c r="M27" s="12">
        <v>0</v>
      </c>
      <c r="N27" s="12">
        <v>23690776103</v>
      </c>
      <c r="O27" s="12">
        <v>0</v>
      </c>
      <c r="Q27" s="12">
        <v>0</v>
      </c>
      <c r="R27" s="12">
        <v>234343750</v>
      </c>
      <c r="S27" s="12">
        <v>0</v>
      </c>
      <c r="T27" s="12">
        <v>234343750</v>
      </c>
      <c r="U27" s="58">
        <f>452657530+3025627065+400000+28400000</f>
        <v>3507084595</v>
      </c>
      <c r="V27" s="58">
        <v>2155656250</v>
      </c>
      <c r="W27" s="12">
        <v>0</v>
      </c>
      <c r="X27" s="11" t="s">
        <v>434</v>
      </c>
      <c r="Y27" s="51"/>
      <c r="Z27" s="51">
        <f t="shared" si="0"/>
        <v>0.87105292456851602</v>
      </c>
      <c r="AA27" s="51">
        <f t="shared" si="1"/>
        <v>9.8051778242677828E-2</v>
      </c>
    </row>
    <row r="28" spans="1:27" ht="28.5" customHeight="1" x14ac:dyDescent="0.2">
      <c r="A28" s="20" t="s">
        <v>490</v>
      </c>
      <c r="B28" s="13" t="s">
        <v>448</v>
      </c>
      <c r="D28" s="81">
        <v>16877479972</v>
      </c>
      <c r="E28" s="70"/>
      <c r="F28" s="12">
        <v>0</v>
      </c>
      <c r="G28" s="12">
        <v>10874097072</v>
      </c>
      <c r="H28" s="12">
        <v>6003382900</v>
      </c>
      <c r="I28" s="12">
        <v>6884226896</v>
      </c>
      <c r="J28" s="12">
        <v>0</v>
      </c>
      <c r="K28" s="12">
        <v>0</v>
      </c>
      <c r="M28" s="12">
        <v>0</v>
      </c>
      <c r="N28" s="12">
        <v>6747397932</v>
      </c>
      <c r="O28" s="12">
        <v>0</v>
      </c>
      <c r="Q28" s="12">
        <v>0</v>
      </c>
      <c r="R28" s="12">
        <v>136828964</v>
      </c>
      <c r="S28" s="12">
        <v>0</v>
      </c>
      <c r="T28" s="12">
        <v>136828964</v>
      </c>
      <c r="U28" s="58">
        <f>500+94171036+142506844+71838000+2831212296+42353800+350000000</f>
        <v>3532082476</v>
      </c>
      <c r="V28" s="58">
        <f>680096700+450000+8241000+1760375000+670000000+3071507900+37000000+14000000+219500000</f>
        <v>6461170600</v>
      </c>
      <c r="W28" s="12">
        <v>0</v>
      </c>
      <c r="X28" s="11" t="s">
        <v>433</v>
      </c>
      <c r="Y28" s="51"/>
      <c r="Z28" s="51">
        <f t="shared" si="0"/>
        <v>0.62050190349818135</v>
      </c>
      <c r="AA28" s="51">
        <f t="shared" si="1"/>
        <v>2.2791976836926395E-2</v>
      </c>
    </row>
    <row r="29" spans="1:27" ht="28.5" customHeight="1" x14ac:dyDescent="0.2">
      <c r="A29" s="20" t="s">
        <v>489</v>
      </c>
      <c r="B29" s="13" t="s">
        <v>447</v>
      </c>
      <c r="D29" s="81">
        <v>572024510</v>
      </c>
      <c r="E29" s="70"/>
      <c r="F29" s="12">
        <v>0</v>
      </c>
      <c r="G29" s="12">
        <v>572024510</v>
      </c>
      <c r="H29" s="12">
        <v>0</v>
      </c>
      <c r="I29" s="12">
        <v>540416110</v>
      </c>
      <c r="J29" s="12">
        <v>0</v>
      </c>
      <c r="K29" s="12">
        <v>0</v>
      </c>
      <c r="M29" s="12">
        <v>0</v>
      </c>
      <c r="N29" s="12">
        <v>540416110</v>
      </c>
      <c r="O29" s="12">
        <v>0</v>
      </c>
      <c r="Q29" s="12">
        <v>0</v>
      </c>
      <c r="R29" s="12">
        <v>0</v>
      </c>
      <c r="S29" s="12">
        <v>0</v>
      </c>
      <c r="T29" s="12">
        <v>0</v>
      </c>
      <c r="U29" s="58">
        <v>31608400</v>
      </c>
      <c r="V29" s="12">
        <v>0</v>
      </c>
      <c r="W29" s="12">
        <v>0</v>
      </c>
      <c r="X29" s="11" t="s">
        <v>432</v>
      </c>
      <c r="Y29" s="51"/>
      <c r="Z29" s="51">
        <f t="shared" si="0"/>
        <v>0.94474292718680886</v>
      </c>
      <c r="AA29" s="51"/>
    </row>
    <row r="30" spans="1:27" ht="21" customHeight="1" x14ac:dyDescent="0.2">
      <c r="A30" s="20" t="s">
        <v>488</v>
      </c>
      <c r="B30" s="13" t="s">
        <v>487</v>
      </c>
      <c r="D30" s="81"/>
      <c r="E30" s="70"/>
      <c r="F30" s="12"/>
      <c r="G30" s="12"/>
      <c r="H30" s="12"/>
      <c r="I30" s="12">
        <v>4151894194</v>
      </c>
      <c r="J30" s="12">
        <v>0</v>
      </c>
      <c r="K30" s="12">
        <v>0</v>
      </c>
      <c r="M30" s="12">
        <v>0</v>
      </c>
      <c r="N30" s="12">
        <v>0</v>
      </c>
      <c r="O30" s="12">
        <v>0</v>
      </c>
      <c r="Q30" s="12">
        <v>0</v>
      </c>
      <c r="R30" s="12">
        <v>0</v>
      </c>
      <c r="S30" s="12">
        <v>0</v>
      </c>
      <c r="T30" s="12">
        <v>0</v>
      </c>
      <c r="U30" s="12"/>
      <c r="V30" s="12">
        <v>4083660294</v>
      </c>
      <c r="W30" s="12">
        <v>68233900</v>
      </c>
      <c r="X30" s="11" t="s">
        <v>486</v>
      </c>
      <c r="Y30" s="51"/>
      <c r="Z30" s="51"/>
      <c r="AA30" s="51"/>
    </row>
    <row r="31" spans="1:27" ht="28.5" customHeight="1" x14ac:dyDescent="0.2">
      <c r="A31" s="20" t="s">
        <v>485</v>
      </c>
      <c r="B31" s="13" t="s">
        <v>428</v>
      </c>
      <c r="D31" s="102">
        <f>F31</f>
        <v>21959000</v>
      </c>
      <c r="E31" s="103"/>
      <c r="F31" s="12">
        <v>21959000</v>
      </c>
      <c r="G31" s="12">
        <v>0</v>
      </c>
      <c r="H31" s="12">
        <v>0</v>
      </c>
      <c r="I31" s="12">
        <v>21959000</v>
      </c>
      <c r="J31" s="12">
        <v>21959000</v>
      </c>
      <c r="K31" s="12">
        <v>0</v>
      </c>
      <c r="M31" s="12">
        <v>0</v>
      </c>
      <c r="N31" s="12">
        <v>0</v>
      </c>
      <c r="O31" s="12">
        <v>0</v>
      </c>
      <c r="Q31" s="12">
        <v>0</v>
      </c>
      <c r="R31" s="12">
        <v>0</v>
      </c>
      <c r="S31" s="12">
        <v>0</v>
      </c>
      <c r="T31" s="12">
        <v>0</v>
      </c>
      <c r="U31" s="12">
        <v>0</v>
      </c>
      <c r="V31" s="12">
        <v>0</v>
      </c>
      <c r="W31" s="12">
        <v>0</v>
      </c>
      <c r="X31" s="11"/>
      <c r="Y31" s="51">
        <f t="shared" ref="Y31:Y47" si="2">J31/F31</f>
        <v>1</v>
      </c>
      <c r="Z31" s="51"/>
      <c r="AA31" s="51"/>
    </row>
    <row r="32" spans="1:27" ht="28.5" customHeight="1" x14ac:dyDescent="0.2">
      <c r="A32" s="20" t="s">
        <v>484</v>
      </c>
      <c r="B32" s="13" t="s">
        <v>427</v>
      </c>
      <c r="D32" s="102">
        <v>2500000000</v>
      </c>
      <c r="E32" s="103"/>
      <c r="F32" s="12">
        <v>2500000000</v>
      </c>
      <c r="G32" s="12">
        <v>0</v>
      </c>
      <c r="H32" s="12">
        <v>0</v>
      </c>
      <c r="I32" s="12">
        <v>2282407649</v>
      </c>
      <c r="J32" s="12">
        <v>2282407649</v>
      </c>
      <c r="K32" s="12">
        <v>0</v>
      </c>
      <c r="M32" s="12">
        <v>0</v>
      </c>
      <c r="N32" s="12">
        <v>0</v>
      </c>
      <c r="O32" s="12">
        <v>0</v>
      </c>
      <c r="Q32" s="12">
        <v>0</v>
      </c>
      <c r="R32" s="12">
        <v>0</v>
      </c>
      <c r="S32" s="12">
        <v>0</v>
      </c>
      <c r="T32" s="12">
        <v>0</v>
      </c>
      <c r="U32" s="12">
        <v>217592351</v>
      </c>
      <c r="V32" s="12">
        <v>0</v>
      </c>
      <c r="W32" s="12">
        <v>0</v>
      </c>
      <c r="X32" s="11"/>
      <c r="Y32" s="51">
        <f t="shared" si="2"/>
        <v>0.91296305960000002</v>
      </c>
      <c r="Z32" s="51"/>
      <c r="AA32" s="51"/>
    </row>
    <row r="33" spans="1:27" ht="33.75" x14ac:dyDescent="0.2">
      <c r="A33" s="20" t="s">
        <v>483</v>
      </c>
      <c r="B33" s="13" t="s">
        <v>426</v>
      </c>
      <c r="D33" s="81">
        <v>100000000</v>
      </c>
      <c r="E33" s="70"/>
      <c r="F33" s="12">
        <v>0</v>
      </c>
      <c r="G33" s="12">
        <v>0</v>
      </c>
      <c r="H33" s="12">
        <v>100000000</v>
      </c>
      <c r="I33" s="12">
        <v>49012000</v>
      </c>
      <c r="J33" s="12">
        <v>0</v>
      </c>
      <c r="K33" s="12">
        <v>0</v>
      </c>
      <c r="M33" s="12">
        <v>0</v>
      </c>
      <c r="N33" s="12">
        <v>0</v>
      </c>
      <c r="O33" s="12">
        <v>0</v>
      </c>
      <c r="Q33" s="12">
        <v>0</v>
      </c>
      <c r="R33" s="12">
        <v>49012000</v>
      </c>
      <c r="S33" s="12">
        <v>49012000</v>
      </c>
      <c r="T33" s="12">
        <v>0</v>
      </c>
      <c r="U33" s="12">
        <v>50988000</v>
      </c>
      <c r="V33" s="12">
        <v>0</v>
      </c>
      <c r="W33" s="12">
        <v>0</v>
      </c>
      <c r="X33" s="11" t="s">
        <v>425</v>
      </c>
      <c r="Y33" s="51"/>
      <c r="Z33" s="51"/>
      <c r="AA33" s="51">
        <f t="shared" si="1"/>
        <v>0.49012</v>
      </c>
    </row>
    <row r="34" spans="1:27" ht="30.75" customHeight="1" x14ac:dyDescent="0.2">
      <c r="A34" s="20" t="s">
        <v>482</v>
      </c>
      <c r="B34" s="13" t="s">
        <v>424</v>
      </c>
      <c r="D34" s="81">
        <v>3678000000</v>
      </c>
      <c r="E34" s="70"/>
      <c r="F34" s="12">
        <v>3678000000</v>
      </c>
      <c r="G34" s="12">
        <v>0</v>
      </c>
      <c r="H34" s="12">
        <v>0</v>
      </c>
      <c r="I34" s="12">
        <v>0</v>
      </c>
      <c r="J34" s="12">
        <v>0</v>
      </c>
      <c r="K34" s="12">
        <v>0</v>
      </c>
      <c r="M34" s="12">
        <v>0</v>
      </c>
      <c r="N34" s="12">
        <v>0</v>
      </c>
      <c r="O34" s="12">
        <v>0</v>
      </c>
      <c r="Q34" s="12">
        <v>0</v>
      </c>
      <c r="R34" s="12">
        <v>0</v>
      </c>
      <c r="S34" s="12">
        <v>0</v>
      </c>
      <c r="T34" s="12">
        <v>0</v>
      </c>
      <c r="U34" s="12">
        <v>0</v>
      </c>
      <c r="V34" s="12">
        <v>3678000000</v>
      </c>
      <c r="W34" s="12">
        <v>0</v>
      </c>
      <c r="X34" s="11" t="s">
        <v>386</v>
      </c>
      <c r="Y34" s="51">
        <f t="shared" si="2"/>
        <v>0</v>
      </c>
      <c r="Z34" s="51"/>
      <c r="AA34" s="51"/>
    </row>
    <row r="35" spans="1:27" ht="27" customHeight="1" x14ac:dyDescent="0.2">
      <c r="A35" s="20" t="s">
        <v>481</v>
      </c>
      <c r="B35" s="13" t="s">
        <v>423</v>
      </c>
      <c r="D35" s="81">
        <v>258318505</v>
      </c>
      <c r="E35" s="70"/>
      <c r="F35" s="12">
        <v>0</v>
      </c>
      <c r="G35" s="12">
        <v>0</v>
      </c>
      <c r="H35" s="12">
        <v>258318505</v>
      </c>
      <c r="I35" s="12">
        <v>247236505</v>
      </c>
      <c r="J35" s="12">
        <v>0</v>
      </c>
      <c r="K35" s="12">
        <v>0</v>
      </c>
      <c r="M35" s="12">
        <v>0</v>
      </c>
      <c r="N35" s="12">
        <v>0</v>
      </c>
      <c r="O35" s="12">
        <v>0</v>
      </c>
      <c r="Q35" s="12">
        <v>0</v>
      </c>
      <c r="R35" s="12">
        <v>247236505</v>
      </c>
      <c r="S35" s="12">
        <v>247236505</v>
      </c>
      <c r="T35" s="12">
        <v>0</v>
      </c>
      <c r="U35" s="12">
        <v>0</v>
      </c>
      <c r="V35" s="12">
        <v>11082000</v>
      </c>
      <c r="W35" s="12">
        <v>0</v>
      </c>
      <c r="X35" s="11" t="s">
        <v>422</v>
      </c>
      <c r="Y35" s="51"/>
      <c r="Z35" s="51"/>
      <c r="AA35" s="51">
        <f t="shared" si="1"/>
        <v>0.95709947299362075</v>
      </c>
    </row>
    <row r="36" spans="1:27" ht="22.5" x14ac:dyDescent="0.2">
      <c r="A36" s="20" t="s">
        <v>480</v>
      </c>
      <c r="B36" s="13" t="s">
        <v>421</v>
      </c>
      <c r="D36" s="81">
        <v>291687928</v>
      </c>
      <c r="E36" s="70"/>
      <c r="F36" s="12">
        <v>0</v>
      </c>
      <c r="G36" s="12">
        <v>0</v>
      </c>
      <c r="H36" s="12">
        <v>291687928</v>
      </c>
      <c r="I36" s="12">
        <v>0</v>
      </c>
      <c r="J36" s="12">
        <v>0</v>
      </c>
      <c r="K36" s="12">
        <v>0</v>
      </c>
      <c r="M36" s="12">
        <v>0</v>
      </c>
      <c r="N36" s="12">
        <v>0</v>
      </c>
      <c r="O36" s="12">
        <v>0</v>
      </c>
      <c r="Q36" s="12">
        <v>0</v>
      </c>
      <c r="R36" s="12">
        <v>0</v>
      </c>
      <c r="S36" s="12">
        <v>0</v>
      </c>
      <c r="T36" s="12">
        <v>0</v>
      </c>
      <c r="U36" s="12">
        <v>0</v>
      </c>
      <c r="V36" s="12">
        <v>291687928</v>
      </c>
      <c r="W36" s="12">
        <v>0</v>
      </c>
      <c r="X36" s="11" t="s">
        <v>386</v>
      </c>
      <c r="Y36" s="51"/>
      <c r="Z36" s="51"/>
      <c r="AA36" s="51">
        <f t="shared" si="1"/>
        <v>0</v>
      </c>
    </row>
    <row r="37" spans="1:27" ht="33.75" x14ac:dyDescent="0.2">
      <c r="A37" s="20" t="s">
        <v>479</v>
      </c>
      <c r="B37" s="13" t="s">
        <v>420</v>
      </c>
      <c r="D37" s="81">
        <v>1012000000</v>
      </c>
      <c r="E37" s="70"/>
      <c r="F37" s="12">
        <v>0</v>
      </c>
      <c r="G37" s="12">
        <v>0</v>
      </c>
      <c r="H37" s="12">
        <v>1012000000</v>
      </c>
      <c r="I37" s="12">
        <v>836000000</v>
      </c>
      <c r="J37" s="12">
        <v>0</v>
      </c>
      <c r="K37" s="12">
        <v>0</v>
      </c>
      <c r="M37" s="12">
        <v>0</v>
      </c>
      <c r="N37" s="12">
        <v>0</v>
      </c>
      <c r="O37" s="12">
        <v>0</v>
      </c>
      <c r="Q37" s="12">
        <v>0</v>
      </c>
      <c r="R37" s="12">
        <v>836000000</v>
      </c>
      <c r="S37" s="12">
        <v>836000000</v>
      </c>
      <c r="T37" s="12">
        <v>0</v>
      </c>
      <c r="U37" s="12">
        <v>0</v>
      </c>
      <c r="V37" s="12">
        <v>176000000</v>
      </c>
      <c r="W37" s="12">
        <v>0</v>
      </c>
      <c r="X37" s="11" t="s">
        <v>419</v>
      </c>
      <c r="Y37" s="51"/>
      <c r="Z37" s="51"/>
      <c r="AA37" s="51">
        <f t="shared" si="1"/>
        <v>0.82608695652173914</v>
      </c>
    </row>
    <row r="38" spans="1:27" ht="33.75" x14ac:dyDescent="0.2">
      <c r="A38" s="20" t="s">
        <v>478</v>
      </c>
      <c r="B38" s="13" t="s">
        <v>418</v>
      </c>
      <c r="D38" s="81">
        <v>150000000</v>
      </c>
      <c r="E38" s="70"/>
      <c r="F38" s="12">
        <v>0</v>
      </c>
      <c r="G38" s="12">
        <v>0</v>
      </c>
      <c r="H38" s="12">
        <v>150000000</v>
      </c>
      <c r="I38" s="12">
        <v>133510152</v>
      </c>
      <c r="J38" s="12">
        <v>0</v>
      </c>
      <c r="K38" s="12">
        <v>0</v>
      </c>
      <c r="M38" s="12">
        <v>0</v>
      </c>
      <c r="N38" s="12">
        <v>0</v>
      </c>
      <c r="O38" s="12">
        <v>0</v>
      </c>
      <c r="Q38" s="12">
        <v>0</v>
      </c>
      <c r="R38" s="12">
        <v>133510152</v>
      </c>
      <c r="S38" s="12">
        <v>133510152</v>
      </c>
      <c r="T38" s="12">
        <v>0</v>
      </c>
      <c r="U38" s="12">
        <v>0</v>
      </c>
      <c r="V38" s="12">
        <v>16489848</v>
      </c>
      <c r="W38" s="12">
        <v>0</v>
      </c>
      <c r="X38" s="11" t="s">
        <v>417</v>
      </c>
      <c r="Y38" s="51"/>
      <c r="Z38" s="51"/>
      <c r="AA38" s="51">
        <f t="shared" si="1"/>
        <v>0.89006768000000003</v>
      </c>
    </row>
    <row r="39" spans="1:27" ht="22.5" x14ac:dyDescent="0.2">
      <c r="A39" s="20" t="s">
        <v>477</v>
      </c>
      <c r="B39" s="13" t="s">
        <v>416</v>
      </c>
      <c r="D39" s="81">
        <v>69000000</v>
      </c>
      <c r="E39" s="70"/>
      <c r="F39" s="12">
        <v>0</v>
      </c>
      <c r="G39" s="12">
        <v>0</v>
      </c>
      <c r="H39" s="12">
        <v>69000000</v>
      </c>
      <c r="I39" s="12">
        <v>66720000</v>
      </c>
      <c r="J39" s="12">
        <v>0</v>
      </c>
      <c r="K39" s="12">
        <v>0</v>
      </c>
      <c r="M39" s="12">
        <v>0</v>
      </c>
      <c r="N39" s="12">
        <v>0</v>
      </c>
      <c r="O39" s="12">
        <v>0</v>
      </c>
      <c r="Q39" s="12">
        <v>0</v>
      </c>
      <c r="R39" s="12">
        <v>66720000</v>
      </c>
      <c r="S39" s="12">
        <v>66720000</v>
      </c>
      <c r="T39" s="12">
        <v>0</v>
      </c>
      <c r="U39" s="12">
        <v>0</v>
      </c>
      <c r="V39" s="12">
        <v>2280000</v>
      </c>
      <c r="W39" s="12">
        <v>0</v>
      </c>
      <c r="X39" s="11" t="s">
        <v>415</v>
      </c>
      <c r="Y39" s="51"/>
      <c r="Z39" s="51"/>
      <c r="AA39" s="51">
        <f t="shared" si="1"/>
        <v>0.96695652173913038</v>
      </c>
    </row>
    <row r="40" spans="1:27" ht="33.75" x14ac:dyDescent="0.2">
      <c r="A40" s="20" t="s">
        <v>476</v>
      </c>
      <c r="B40" s="13" t="s">
        <v>414</v>
      </c>
      <c r="D40" s="81">
        <v>68354000</v>
      </c>
      <c r="E40" s="70"/>
      <c r="F40" s="12">
        <f>136708000/2</f>
        <v>68354000</v>
      </c>
      <c r="G40" s="12">
        <v>0</v>
      </c>
      <c r="H40" s="12">
        <v>0</v>
      </c>
      <c r="I40" s="12">
        <v>1236440</v>
      </c>
      <c r="J40" s="12">
        <v>1236440</v>
      </c>
      <c r="K40" s="12">
        <v>0</v>
      </c>
      <c r="M40" s="12">
        <v>0</v>
      </c>
      <c r="N40" s="12">
        <v>0</v>
      </c>
      <c r="O40" s="12">
        <v>0</v>
      </c>
      <c r="Q40" s="12">
        <v>0</v>
      </c>
      <c r="R40" s="12">
        <v>0</v>
      </c>
      <c r="S40" s="12">
        <v>0</v>
      </c>
      <c r="T40" s="12">
        <v>0</v>
      </c>
      <c r="U40" s="12">
        <v>67117560</v>
      </c>
      <c r="V40" s="12">
        <v>0</v>
      </c>
      <c r="W40" s="12">
        <v>0</v>
      </c>
      <c r="X40" s="11" t="s">
        <v>413</v>
      </c>
      <c r="Y40" s="51">
        <f t="shared" si="2"/>
        <v>1.8088773151534659E-2</v>
      </c>
      <c r="Z40" s="51"/>
      <c r="AA40" s="51"/>
    </row>
    <row r="41" spans="1:27" ht="33.75" x14ac:dyDescent="0.2">
      <c r="A41" s="20" t="s">
        <v>475</v>
      </c>
      <c r="B41" s="13" t="s">
        <v>412</v>
      </c>
      <c r="D41" s="81">
        <v>3020597865</v>
      </c>
      <c r="E41" s="70"/>
      <c r="F41" s="12">
        <v>0</v>
      </c>
      <c r="G41" s="12">
        <v>0</v>
      </c>
      <c r="H41" s="12">
        <v>3020597865</v>
      </c>
      <c r="I41" s="12">
        <v>2806723819</v>
      </c>
      <c r="J41" s="12">
        <v>0</v>
      </c>
      <c r="K41" s="12">
        <v>0</v>
      </c>
      <c r="M41" s="12">
        <v>0</v>
      </c>
      <c r="N41" s="12">
        <v>0</v>
      </c>
      <c r="O41" s="12">
        <v>0</v>
      </c>
      <c r="Q41" s="12">
        <v>0</v>
      </c>
      <c r="R41" s="12">
        <v>2806723819</v>
      </c>
      <c r="S41" s="12">
        <v>2806723819</v>
      </c>
      <c r="T41" s="12">
        <v>0</v>
      </c>
      <c r="U41" s="12">
        <v>0</v>
      </c>
      <c r="V41" s="12">
        <v>213874046</v>
      </c>
      <c r="W41" s="12">
        <v>0</v>
      </c>
      <c r="X41" s="11" t="s">
        <v>411</v>
      </c>
      <c r="Y41" s="51"/>
      <c r="Z41" s="51"/>
      <c r="AA41" s="51">
        <f t="shared" si="1"/>
        <v>0.92919479667314142</v>
      </c>
    </row>
    <row r="42" spans="1:27" ht="22.5" x14ac:dyDescent="0.2">
      <c r="A42" s="20" t="s">
        <v>474</v>
      </c>
      <c r="B42" s="13" t="s">
        <v>410</v>
      </c>
      <c r="D42" s="81">
        <v>2145335000</v>
      </c>
      <c r="E42" s="70"/>
      <c r="F42" s="12">
        <v>0</v>
      </c>
      <c r="G42" s="12">
        <v>0</v>
      </c>
      <c r="H42" s="12">
        <v>2145335000</v>
      </c>
      <c r="I42" s="12">
        <v>2005259937</v>
      </c>
      <c r="J42" s="12">
        <v>0</v>
      </c>
      <c r="K42" s="12">
        <v>0</v>
      </c>
      <c r="M42" s="12">
        <v>0</v>
      </c>
      <c r="N42" s="12">
        <v>0</v>
      </c>
      <c r="O42" s="12">
        <v>0</v>
      </c>
      <c r="Q42" s="12">
        <v>0</v>
      </c>
      <c r="R42" s="12">
        <v>2005259937</v>
      </c>
      <c r="S42" s="12">
        <v>2005259937</v>
      </c>
      <c r="T42" s="12">
        <v>0</v>
      </c>
      <c r="U42" s="12">
        <v>0</v>
      </c>
      <c r="V42" s="12">
        <v>140075063</v>
      </c>
      <c r="W42" s="12">
        <v>0</v>
      </c>
      <c r="X42" s="11" t="s">
        <v>409</v>
      </c>
      <c r="Y42" s="51"/>
      <c r="Z42" s="51"/>
      <c r="AA42" s="51">
        <f t="shared" si="1"/>
        <v>0.93470713757991175</v>
      </c>
    </row>
    <row r="43" spans="1:27" ht="22.5" x14ac:dyDescent="0.2">
      <c r="A43" s="20" t="s">
        <v>473</v>
      </c>
      <c r="B43" s="13" t="s">
        <v>408</v>
      </c>
      <c r="D43" s="81">
        <v>137300000</v>
      </c>
      <c r="E43" s="70"/>
      <c r="F43" s="12">
        <v>0</v>
      </c>
      <c r="G43" s="12">
        <v>0</v>
      </c>
      <c r="H43" s="12">
        <v>137300000</v>
      </c>
      <c r="I43" s="12">
        <v>135468000</v>
      </c>
      <c r="J43" s="12">
        <v>0</v>
      </c>
      <c r="K43" s="12">
        <v>0</v>
      </c>
      <c r="M43" s="12">
        <v>0</v>
      </c>
      <c r="N43" s="12">
        <v>0</v>
      </c>
      <c r="O43" s="12">
        <v>0</v>
      </c>
      <c r="Q43" s="12">
        <v>0</v>
      </c>
      <c r="R43" s="12">
        <v>135468000</v>
      </c>
      <c r="S43" s="12">
        <v>135468000</v>
      </c>
      <c r="T43" s="12">
        <v>0</v>
      </c>
      <c r="U43" s="12">
        <v>0</v>
      </c>
      <c r="V43" s="12">
        <v>1832000</v>
      </c>
      <c r="W43" s="12">
        <v>0</v>
      </c>
      <c r="X43" s="11" t="s">
        <v>407</v>
      </c>
      <c r="Y43" s="51"/>
      <c r="Z43" s="51"/>
      <c r="AA43" s="51">
        <f t="shared" si="1"/>
        <v>0.98665695557174071</v>
      </c>
    </row>
    <row r="44" spans="1:27" ht="33.75" x14ac:dyDescent="0.2">
      <c r="A44" s="20" t="s">
        <v>472</v>
      </c>
      <c r="B44" s="13" t="s">
        <v>406</v>
      </c>
      <c r="D44" s="81">
        <v>14985000000</v>
      </c>
      <c r="E44" s="70"/>
      <c r="F44" s="12">
        <v>14985000000</v>
      </c>
      <c r="G44" s="12">
        <v>0</v>
      </c>
      <c r="H44" s="12">
        <v>0</v>
      </c>
      <c r="I44" s="12">
        <v>14205626887</v>
      </c>
      <c r="J44" s="12">
        <v>14205626887</v>
      </c>
      <c r="K44" s="12">
        <v>0</v>
      </c>
      <c r="M44" s="12">
        <v>0</v>
      </c>
      <c r="N44" s="12">
        <v>0</v>
      </c>
      <c r="O44" s="12">
        <v>0</v>
      </c>
      <c r="Q44" s="12">
        <v>0</v>
      </c>
      <c r="R44" s="12">
        <v>0</v>
      </c>
      <c r="S44" s="12">
        <v>0</v>
      </c>
      <c r="T44" s="12">
        <v>0</v>
      </c>
      <c r="U44" s="12">
        <v>779373113</v>
      </c>
      <c r="V44" s="12">
        <v>0</v>
      </c>
      <c r="W44" s="12">
        <v>0</v>
      </c>
      <c r="X44" s="11" t="s">
        <v>405</v>
      </c>
      <c r="Y44" s="51">
        <f t="shared" si="2"/>
        <v>0.94798978224891561</v>
      </c>
      <c r="Z44" s="51"/>
      <c r="AA44" s="51"/>
    </row>
    <row r="45" spans="1:27" ht="22.5" x14ac:dyDescent="0.2">
      <c r="A45" s="20" t="s">
        <v>471</v>
      </c>
      <c r="B45" s="13" t="s">
        <v>404</v>
      </c>
      <c r="D45" s="81">
        <v>1500000000</v>
      </c>
      <c r="E45" s="70"/>
      <c r="F45" s="12">
        <v>0</v>
      </c>
      <c r="G45" s="12">
        <v>0</v>
      </c>
      <c r="H45" s="12">
        <v>1500000000</v>
      </c>
      <c r="I45" s="12">
        <v>1214458542</v>
      </c>
      <c r="J45" s="12">
        <v>0</v>
      </c>
      <c r="K45" s="12">
        <v>0</v>
      </c>
      <c r="M45" s="12">
        <v>0</v>
      </c>
      <c r="N45" s="12">
        <v>0</v>
      </c>
      <c r="O45" s="12">
        <v>0</v>
      </c>
      <c r="Q45" s="12">
        <v>0</v>
      </c>
      <c r="R45" s="12">
        <v>1214458542</v>
      </c>
      <c r="S45" s="12">
        <v>1214458542</v>
      </c>
      <c r="T45" s="12">
        <v>0</v>
      </c>
      <c r="U45" s="12">
        <v>0</v>
      </c>
      <c r="V45" s="12">
        <v>285541458</v>
      </c>
      <c r="W45" s="12">
        <v>0</v>
      </c>
      <c r="X45" s="11" t="s">
        <v>403</v>
      </c>
      <c r="Y45" s="51"/>
      <c r="Z45" s="51"/>
      <c r="AA45" s="51">
        <f t="shared" si="1"/>
        <v>0.80963902799999998</v>
      </c>
    </row>
    <row r="46" spans="1:27" ht="22.5" x14ac:dyDescent="0.2">
      <c r="A46" s="20" t="s">
        <v>470</v>
      </c>
      <c r="B46" s="13" t="s">
        <v>402</v>
      </c>
      <c r="D46" s="81">
        <v>1500000000</v>
      </c>
      <c r="E46" s="70"/>
      <c r="F46" s="12">
        <v>0</v>
      </c>
      <c r="G46" s="12">
        <v>0</v>
      </c>
      <c r="H46" s="12">
        <v>1500000000</v>
      </c>
      <c r="I46" s="12">
        <v>1225463995</v>
      </c>
      <c r="J46" s="12">
        <v>0</v>
      </c>
      <c r="K46" s="12">
        <v>0</v>
      </c>
      <c r="M46" s="12">
        <v>0</v>
      </c>
      <c r="N46" s="12">
        <v>0</v>
      </c>
      <c r="O46" s="12">
        <v>0</v>
      </c>
      <c r="Q46" s="12">
        <v>0</v>
      </c>
      <c r="R46" s="12">
        <v>1225463995</v>
      </c>
      <c r="S46" s="12">
        <v>1225463995</v>
      </c>
      <c r="T46" s="12">
        <v>0</v>
      </c>
      <c r="U46" s="12">
        <v>0</v>
      </c>
      <c r="V46" s="12">
        <v>274536005</v>
      </c>
      <c r="W46" s="12">
        <v>0</v>
      </c>
      <c r="X46" s="11" t="s">
        <v>401</v>
      </c>
      <c r="Y46" s="51"/>
      <c r="Z46" s="51"/>
      <c r="AA46" s="51">
        <f t="shared" si="1"/>
        <v>0.81697599666666665</v>
      </c>
    </row>
    <row r="47" spans="1:27" ht="33.75" x14ac:dyDescent="0.2">
      <c r="A47" s="20" t="s">
        <v>469</v>
      </c>
      <c r="B47" s="13" t="s">
        <v>400</v>
      </c>
      <c r="D47" s="81">
        <v>3600000000</v>
      </c>
      <c r="E47" s="70"/>
      <c r="F47" s="12">
        <v>3600000000</v>
      </c>
      <c r="G47" s="12">
        <v>0</v>
      </c>
      <c r="H47" s="12">
        <v>0</v>
      </c>
      <c r="I47" s="12">
        <v>771233335</v>
      </c>
      <c r="J47" s="12">
        <v>771233335</v>
      </c>
      <c r="K47" s="12">
        <v>0</v>
      </c>
      <c r="M47" s="12">
        <v>0</v>
      </c>
      <c r="N47" s="12">
        <v>0</v>
      </c>
      <c r="O47" s="12">
        <v>0</v>
      </c>
      <c r="Q47" s="12">
        <v>0</v>
      </c>
      <c r="R47" s="12">
        <v>0</v>
      </c>
      <c r="S47" s="12">
        <v>0</v>
      </c>
      <c r="T47" s="12">
        <v>0</v>
      </c>
      <c r="U47" s="12"/>
      <c r="V47" s="12">
        <v>2828766665</v>
      </c>
      <c r="W47" s="12">
        <v>0</v>
      </c>
      <c r="X47" s="11" t="s">
        <v>399</v>
      </c>
      <c r="Y47" s="51">
        <f t="shared" si="2"/>
        <v>0.21423148194444444</v>
      </c>
      <c r="Z47" s="51"/>
      <c r="AA47" s="51"/>
    </row>
    <row r="48" spans="1:27" ht="33.75" x14ac:dyDescent="0.2">
      <c r="A48" s="20" t="s">
        <v>468</v>
      </c>
      <c r="B48" s="13" t="s">
        <v>398</v>
      </c>
      <c r="D48" s="102">
        <v>500000000</v>
      </c>
      <c r="E48" s="103"/>
      <c r="F48" s="12">
        <v>0</v>
      </c>
      <c r="G48" s="12">
        <v>0</v>
      </c>
      <c r="H48" s="12">
        <v>500000000</v>
      </c>
      <c r="I48" s="12">
        <v>351188200</v>
      </c>
      <c r="J48" s="12">
        <v>0</v>
      </c>
      <c r="K48" s="12">
        <v>0</v>
      </c>
      <c r="M48" s="12">
        <v>0</v>
      </c>
      <c r="N48" s="12">
        <v>0</v>
      </c>
      <c r="O48" s="12">
        <v>0</v>
      </c>
      <c r="Q48" s="12">
        <v>0</v>
      </c>
      <c r="R48" s="12">
        <v>351188200</v>
      </c>
      <c r="S48" s="12">
        <v>351188200</v>
      </c>
      <c r="T48" s="12">
        <v>0</v>
      </c>
      <c r="U48" s="12">
        <v>0</v>
      </c>
      <c r="V48" s="12">
        <v>148811800</v>
      </c>
      <c r="W48" s="12">
        <v>0</v>
      </c>
      <c r="X48" s="11" t="s">
        <v>397</v>
      </c>
      <c r="Y48" s="51"/>
      <c r="Z48" s="51"/>
      <c r="AA48" s="51">
        <f t="shared" si="1"/>
        <v>0.70237640000000001</v>
      </c>
    </row>
    <row r="49" spans="1:27" ht="22.5" x14ac:dyDescent="0.2">
      <c r="A49" s="20" t="s">
        <v>467</v>
      </c>
      <c r="B49" s="13" t="s">
        <v>396</v>
      </c>
      <c r="D49" s="102">
        <v>500000000</v>
      </c>
      <c r="E49" s="103"/>
      <c r="F49" s="12">
        <v>0</v>
      </c>
      <c r="G49" s="12">
        <v>0</v>
      </c>
      <c r="H49" s="12">
        <v>500000000</v>
      </c>
      <c r="I49" s="12">
        <v>497125000</v>
      </c>
      <c r="J49" s="12">
        <v>0</v>
      </c>
      <c r="K49" s="12">
        <v>0</v>
      </c>
      <c r="M49" s="12">
        <v>0</v>
      </c>
      <c r="N49" s="12">
        <v>0</v>
      </c>
      <c r="O49" s="12">
        <v>0</v>
      </c>
      <c r="Q49" s="12">
        <v>0</v>
      </c>
      <c r="R49" s="12">
        <v>497125000</v>
      </c>
      <c r="S49" s="12">
        <v>497125000</v>
      </c>
      <c r="T49" s="12">
        <v>0</v>
      </c>
      <c r="U49" s="12">
        <v>0</v>
      </c>
      <c r="V49" s="12">
        <v>2875000</v>
      </c>
      <c r="W49" s="12">
        <v>0</v>
      </c>
      <c r="X49" s="11" t="s">
        <v>395</v>
      </c>
      <c r="Y49" s="51"/>
      <c r="Z49" s="51"/>
      <c r="AA49" s="51">
        <f t="shared" si="1"/>
        <v>0.99424999999999997</v>
      </c>
    </row>
    <row r="50" spans="1:27" ht="22.5" x14ac:dyDescent="0.2">
      <c r="A50" s="20" t="s">
        <v>466</v>
      </c>
      <c r="B50" s="13" t="s">
        <v>394</v>
      </c>
      <c r="D50" s="102">
        <v>800000000</v>
      </c>
      <c r="E50" s="103"/>
      <c r="F50" s="12">
        <v>0</v>
      </c>
      <c r="G50" s="12">
        <v>0</v>
      </c>
      <c r="H50" s="12">
        <v>800000000</v>
      </c>
      <c r="I50" s="12">
        <v>787534000</v>
      </c>
      <c r="J50" s="12">
        <v>0</v>
      </c>
      <c r="K50" s="12">
        <v>0</v>
      </c>
      <c r="M50" s="12">
        <v>0</v>
      </c>
      <c r="N50" s="12">
        <v>0</v>
      </c>
      <c r="O50" s="12">
        <v>0</v>
      </c>
      <c r="Q50" s="12">
        <v>0</v>
      </c>
      <c r="R50" s="12">
        <v>787534000</v>
      </c>
      <c r="S50" s="12">
        <v>787534000</v>
      </c>
      <c r="T50" s="12">
        <v>0</v>
      </c>
      <c r="U50" s="12">
        <v>0</v>
      </c>
      <c r="V50" s="12">
        <v>12466000</v>
      </c>
      <c r="W50" s="12">
        <v>0</v>
      </c>
      <c r="X50" s="11" t="s">
        <v>393</v>
      </c>
      <c r="Y50" s="51"/>
      <c r="Z50" s="51"/>
      <c r="AA50" s="51">
        <f t="shared" si="1"/>
        <v>0.98441749999999995</v>
      </c>
    </row>
    <row r="51" spans="1:27" ht="45" x14ac:dyDescent="0.2">
      <c r="A51" s="20" t="s">
        <v>465</v>
      </c>
      <c r="B51" s="13" t="s">
        <v>392</v>
      </c>
      <c r="D51" s="81">
        <v>396000000</v>
      </c>
      <c r="E51" s="70"/>
      <c r="F51" s="12">
        <v>0</v>
      </c>
      <c r="G51" s="12">
        <v>0</v>
      </c>
      <c r="H51" s="12">
        <v>396000000</v>
      </c>
      <c r="I51" s="12">
        <v>396000000</v>
      </c>
      <c r="J51" s="12">
        <v>0</v>
      </c>
      <c r="K51" s="12">
        <v>0</v>
      </c>
      <c r="M51" s="12">
        <v>0</v>
      </c>
      <c r="N51" s="12">
        <v>0</v>
      </c>
      <c r="O51" s="12">
        <v>0</v>
      </c>
      <c r="Q51" s="12">
        <v>0</v>
      </c>
      <c r="R51" s="12">
        <v>396000000</v>
      </c>
      <c r="S51" s="12">
        <v>396000000</v>
      </c>
      <c r="T51" s="12">
        <v>0</v>
      </c>
      <c r="U51" s="12">
        <v>0</v>
      </c>
      <c r="V51" s="12">
        <v>0</v>
      </c>
      <c r="W51" s="12">
        <v>0</v>
      </c>
      <c r="X51" s="11" t="s">
        <v>391</v>
      </c>
      <c r="Y51" s="51"/>
      <c r="Z51" s="51"/>
      <c r="AA51" s="51">
        <f t="shared" si="1"/>
        <v>1</v>
      </c>
    </row>
    <row r="52" spans="1:27" ht="22.5" x14ac:dyDescent="0.2">
      <c r="A52" s="20" t="s">
        <v>464</v>
      </c>
      <c r="B52" s="13" t="s">
        <v>390</v>
      </c>
      <c r="D52" s="81">
        <v>1024000000</v>
      </c>
      <c r="E52" s="70"/>
      <c r="F52" s="12">
        <v>0</v>
      </c>
      <c r="G52" s="12">
        <v>0</v>
      </c>
      <c r="H52" s="12">
        <v>1024000000</v>
      </c>
      <c r="I52" s="12">
        <v>0</v>
      </c>
      <c r="J52" s="12">
        <v>0</v>
      </c>
      <c r="K52" s="12">
        <v>0</v>
      </c>
      <c r="M52" s="12">
        <v>0</v>
      </c>
      <c r="N52" s="12">
        <v>0</v>
      </c>
      <c r="O52" s="12">
        <v>0</v>
      </c>
      <c r="Q52" s="12">
        <v>0</v>
      </c>
      <c r="R52" s="12">
        <v>0</v>
      </c>
      <c r="S52" s="12">
        <v>0</v>
      </c>
      <c r="T52" s="12">
        <v>0</v>
      </c>
      <c r="U52" s="12">
        <v>0</v>
      </c>
      <c r="V52" s="12">
        <v>1024000000</v>
      </c>
      <c r="W52" s="12">
        <v>0</v>
      </c>
      <c r="X52" s="11" t="s">
        <v>386</v>
      </c>
      <c r="Y52" s="51"/>
      <c r="Z52" s="51"/>
      <c r="AA52" s="51">
        <f t="shared" si="1"/>
        <v>0</v>
      </c>
    </row>
    <row r="53" spans="1:27" ht="22.5" x14ac:dyDescent="0.2">
      <c r="A53" s="20" t="s">
        <v>463</v>
      </c>
      <c r="B53" s="13" t="s">
        <v>389</v>
      </c>
      <c r="D53" s="81">
        <v>508000000</v>
      </c>
      <c r="E53" s="70"/>
      <c r="F53" s="12">
        <v>0</v>
      </c>
      <c r="G53" s="12">
        <v>0</v>
      </c>
      <c r="H53" s="12">
        <v>508000000</v>
      </c>
      <c r="I53" s="12">
        <v>396932800</v>
      </c>
      <c r="J53" s="12">
        <v>0</v>
      </c>
      <c r="K53" s="12">
        <v>0</v>
      </c>
      <c r="M53" s="12">
        <v>0</v>
      </c>
      <c r="N53" s="12">
        <v>0</v>
      </c>
      <c r="O53" s="12">
        <v>0</v>
      </c>
      <c r="Q53" s="12">
        <v>0</v>
      </c>
      <c r="R53" s="12">
        <v>396932800</v>
      </c>
      <c r="S53" s="12">
        <v>396932800</v>
      </c>
      <c r="T53" s="12">
        <v>0</v>
      </c>
      <c r="U53" s="12">
        <v>0</v>
      </c>
      <c r="V53" s="12">
        <v>111067200</v>
      </c>
      <c r="W53" s="12">
        <v>0</v>
      </c>
      <c r="X53" s="11" t="s">
        <v>388</v>
      </c>
      <c r="Y53" s="51"/>
      <c r="Z53" s="51"/>
      <c r="AA53" s="51">
        <f t="shared" si="1"/>
        <v>0.78136377952755909</v>
      </c>
    </row>
    <row r="54" spans="1:27" ht="45" x14ac:dyDescent="0.2">
      <c r="A54" s="20" t="s">
        <v>462</v>
      </c>
      <c r="B54" s="13" t="s">
        <v>387</v>
      </c>
      <c r="D54" s="81">
        <v>735000000</v>
      </c>
      <c r="E54" s="70"/>
      <c r="F54" s="12">
        <v>0</v>
      </c>
      <c r="G54" s="12">
        <v>0</v>
      </c>
      <c r="H54" s="12">
        <v>735000000</v>
      </c>
      <c r="I54" s="12">
        <v>0</v>
      </c>
      <c r="J54" s="12">
        <v>0</v>
      </c>
      <c r="K54" s="12">
        <v>0</v>
      </c>
      <c r="M54" s="12">
        <v>0</v>
      </c>
      <c r="N54" s="12">
        <v>0</v>
      </c>
      <c r="O54" s="12">
        <v>0</v>
      </c>
      <c r="Q54" s="12">
        <v>0</v>
      </c>
      <c r="R54" s="12">
        <v>0</v>
      </c>
      <c r="S54" s="12">
        <v>0</v>
      </c>
      <c r="T54" s="12">
        <v>0</v>
      </c>
      <c r="U54" s="12">
        <v>0</v>
      </c>
      <c r="V54" s="12">
        <v>735000000</v>
      </c>
      <c r="W54" s="12">
        <v>0</v>
      </c>
      <c r="X54" s="11" t="s">
        <v>386</v>
      </c>
      <c r="Y54" s="51"/>
      <c r="Z54" s="51"/>
      <c r="AA54" s="51">
        <f t="shared" si="1"/>
        <v>0</v>
      </c>
    </row>
    <row r="55" spans="1:27" ht="13.7" customHeight="1" x14ac:dyDescent="0.2"/>
    <row r="56" spans="1:27" ht="45" customHeight="1" x14ac:dyDescent="0.2">
      <c r="A56" s="66"/>
      <c r="B56" s="67"/>
      <c r="L56" s="66"/>
      <c r="M56" s="67"/>
      <c r="N56" s="67"/>
      <c r="O56" s="67"/>
      <c r="X56" s="66"/>
      <c r="Y56" s="67"/>
      <c r="Z56" s="67"/>
      <c r="AA56" s="67"/>
    </row>
    <row r="57" spans="1:27" ht="12.4" customHeight="1" x14ac:dyDescent="0.2"/>
  </sheetData>
  <mergeCells count="65">
    <mergeCell ref="X56:AA56"/>
    <mergeCell ref="D52:E52"/>
    <mergeCell ref="D53:E53"/>
    <mergeCell ref="D54:E54"/>
    <mergeCell ref="A56:B56"/>
    <mergeCell ref="L56:O56"/>
    <mergeCell ref="D42:E42"/>
    <mergeCell ref="D43:E43"/>
    <mergeCell ref="D44:E44"/>
    <mergeCell ref="D45:E45"/>
    <mergeCell ref="D46:E46"/>
    <mergeCell ref="D47:E47"/>
    <mergeCell ref="D48:E48"/>
    <mergeCell ref="D49:E49"/>
    <mergeCell ref="D50:E50"/>
    <mergeCell ref="D51:E51"/>
    <mergeCell ref="D32:E32"/>
    <mergeCell ref="D33:E33"/>
    <mergeCell ref="D34:E34"/>
    <mergeCell ref="D35:E35"/>
    <mergeCell ref="D36:E36"/>
    <mergeCell ref="D37:E37"/>
    <mergeCell ref="D38:E38"/>
    <mergeCell ref="D39:E39"/>
    <mergeCell ref="D40:E40"/>
    <mergeCell ref="D41:E41"/>
    <mergeCell ref="D29:E29"/>
    <mergeCell ref="D30:E30"/>
    <mergeCell ref="D31:E31"/>
    <mergeCell ref="D22:E22"/>
    <mergeCell ref="D23:E23"/>
    <mergeCell ref="D24:E24"/>
    <mergeCell ref="D25:E25"/>
    <mergeCell ref="D26:E26"/>
    <mergeCell ref="D14:E14"/>
    <mergeCell ref="D15:E15"/>
    <mergeCell ref="D16:E16"/>
    <mergeCell ref="D27:E27"/>
    <mergeCell ref="D28:E28"/>
    <mergeCell ref="D17:E17"/>
    <mergeCell ref="D18:E18"/>
    <mergeCell ref="D19:E19"/>
    <mergeCell ref="D20:E20"/>
    <mergeCell ref="D21:E21"/>
    <mergeCell ref="Y10:AA10"/>
    <mergeCell ref="D11:E11"/>
    <mergeCell ref="K11:M11"/>
    <mergeCell ref="O11:Q11"/>
    <mergeCell ref="S11:T11"/>
    <mergeCell ref="D10:E10"/>
    <mergeCell ref="F10:H10"/>
    <mergeCell ref="J10:M10"/>
    <mergeCell ref="N10:Q10"/>
    <mergeCell ref="R10:T10"/>
    <mergeCell ref="U10:U13"/>
    <mergeCell ref="D12:E12"/>
    <mergeCell ref="D13:E13"/>
    <mergeCell ref="A2:D2"/>
    <mergeCell ref="X2:AA3"/>
    <mergeCell ref="A5:AA5"/>
    <mergeCell ref="A7:AA7"/>
    <mergeCell ref="D9:H9"/>
    <mergeCell ref="I9:W9"/>
    <mergeCell ref="X9:AA9"/>
    <mergeCell ref="A6:AA6"/>
  </mergeCells>
  <phoneticPr fontId="37" type="noConversion"/>
  <pageMargins left="0.196850393700787" right="0.196850393700787" top="0.69685039400000004" bottom="0.58851968503937002" header="0.196850393700787" footer="0.196850393700787"/>
  <pageSetup paperSize="8" scale="67" fitToHeight="0" orientation="landscape" horizontalDpi="300" verticalDpi="300" r:id="rId1"/>
  <headerFooter alignWithMargins="0">
    <oddFooter>&amp;C&amp;"Arial,Regular"&amp;10&amp;P/&amp;N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A58"/>
  <sheetViews>
    <sheetView showGridLines="0" zoomScaleNormal="100" workbookViewId="0">
      <selection activeCell="A2" sqref="A2:C2"/>
    </sheetView>
  </sheetViews>
  <sheetFormatPr defaultColWidth="9" defaultRowHeight="14.25" x14ac:dyDescent="0.2"/>
  <cols>
    <col min="1" max="1" width="3.75" style="7" customWidth="1"/>
    <col min="2" max="2" width="7" style="7" customWidth="1"/>
    <col min="3" max="3" width="27.375" style="7" customWidth="1"/>
    <col min="4" max="4" width="12.375" style="7" customWidth="1"/>
    <col min="5" max="5" width="0.25" style="7" hidden="1" customWidth="1"/>
    <col min="6" max="6" width="11.125" style="7" customWidth="1"/>
    <col min="7" max="7" width="13.75" style="7" customWidth="1"/>
    <col min="8" max="8" width="11.75" style="7" customWidth="1"/>
    <col min="9" max="9" width="12" style="7" customWidth="1"/>
    <col min="10" max="10" width="12.75" style="7" customWidth="1"/>
    <col min="11" max="11" width="12" style="7" customWidth="1"/>
    <col min="12" max="12" width="12.25" style="7" customWidth="1"/>
    <col min="13" max="13" width="0" style="7" hidden="1" customWidth="1"/>
    <col min="14" max="14" width="12.75" style="7" customWidth="1"/>
    <col min="15" max="15" width="7.75" style="7" customWidth="1"/>
    <col min="16" max="16" width="8" style="7" customWidth="1"/>
    <col min="17" max="17" width="12.25" style="7" customWidth="1"/>
    <col min="18" max="18" width="12" style="7" customWidth="1"/>
    <col min="19" max="19" width="10.125" style="7" customWidth="1"/>
    <col min="20" max="20" width="9.375" style="7" customWidth="1"/>
    <col min="21" max="21" width="10.75" style="7" customWidth="1"/>
    <col min="22" max="22" width="11.25" style="7" customWidth="1"/>
    <col min="23" max="23" width="8.125" style="7" customWidth="1"/>
    <col min="24" max="24" width="8" style="7" customWidth="1"/>
    <col min="25" max="25" width="8.75" style="7" customWidth="1"/>
    <col min="26" max="26" width="0" style="7" hidden="1" customWidth="1"/>
    <col min="27" max="27" width="8.625" style="7" customWidth="1"/>
    <col min="28" max="28" width="0" style="7" hidden="1" customWidth="1"/>
    <col min="29" max="29" width="1.875" style="7" customWidth="1"/>
    <col min="30" max="16384" width="9" style="7"/>
  </cols>
  <sheetData>
    <row r="1" spans="1:27" ht="7.35" customHeight="1" x14ac:dyDescent="0.2"/>
    <row r="2" spans="1:27" ht="46.5" customHeight="1" x14ac:dyDescent="0.25">
      <c r="A2" s="74" t="s">
        <v>690</v>
      </c>
      <c r="B2" s="107"/>
      <c r="C2" s="107"/>
      <c r="U2" s="76" t="s">
        <v>385</v>
      </c>
      <c r="V2" s="67"/>
      <c r="W2" s="67"/>
      <c r="X2" s="67"/>
      <c r="Y2" s="67"/>
      <c r="Z2" s="67"/>
      <c r="AA2" s="67"/>
    </row>
    <row r="3" spans="1:27" ht="17.850000000000001" customHeight="1" x14ac:dyDescent="0.2"/>
    <row r="4" spans="1:27" ht="27" customHeight="1" x14ac:dyDescent="0.2">
      <c r="A4" s="77" t="s">
        <v>688</v>
      </c>
      <c r="B4" s="67"/>
      <c r="C4" s="67"/>
      <c r="D4" s="67"/>
      <c r="E4" s="67"/>
      <c r="F4" s="67"/>
      <c r="G4" s="67"/>
      <c r="H4" s="67"/>
      <c r="I4" s="67"/>
      <c r="J4" s="67"/>
      <c r="K4" s="67"/>
      <c r="L4" s="67"/>
      <c r="M4" s="67"/>
      <c r="N4" s="67"/>
      <c r="O4" s="67"/>
      <c r="P4" s="67"/>
      <c r="Q4" s="67"/>
      <c r="R4" s="67"/>
      <c r="S4" s="67"/>
      <c r="T4" s="67"/>
      <c r="U4" s="67"/>
      <c r="V4" s="67"/>
      <c r="W4" s="67"/>
      <c r="X4" s="67"/>
      <c r="Y4" s="67"/>
      <c r="Z4" s="67"/>
      <c r="AA4" s="67"/>
    </row>
    <row r="5" spans="1:27" ht="20.25" customHeight="1" x14ac:dyDescent="0.25">
      <c r="B5" s="79" t="s">
        <v>691</v>
      </c>
      <c r="C5" s="79"/>
      <c r="D5" s="79"/>
      <c r="E5" s="79"/>
      <c r="F5" s="79"/>
      <c r="G5" s="79"/>
      <c r="H5" s="79"/>
      <c r="I5" s="79"/>
      <c r="J5" s="79"/>
      <c r="K5" s="79"/>
      <c r="L5" s="79"/>
      <c r="M5" s="79"/>
      <c r="N5" s="79"/>
      <c r="O5" s="79"/>
      <c r="P5" s="79"/>
      <c r="Q5" s="79"/>
      <c r="R5" s="79"/>
      <c r="S5" s="79"/>
      <c r="T5" s="79"/>
      <c r="U5" s="79"/>
      <c r="V5" s="79"/>
      <c r="W5" s="79"/>
      <c r="X5" s="79"/>
      <c r="Y5" s="79"/>
      <c r="Z5" s="79"/>
      <c r="AA5" s="79"/>
    </row>
    <row r="6" spans="1:27" ht="17.25" customHeight="1" x14ac:dyDescent="0.2">
      <c r="A6" s="78" t="s">
        <v>206</v>
      </c>
      <c r="B6" s="67"/>
      <c r="C6" s="67"/>
      <c r="D6" s="67"/>
      <c r="E6" s="67"/>
      <c r="F6" s="67"/>
      <c r="G6" s="67"/>
      <c r="H6" s="67"/>
      <c r="I6" s="67"/>
      <c r="J6" s="67"/>
      <c r="K6" s="67"/>
      <c r="L6" s="67"/>
      <c r="M6" s="67"/>
      <c r="N6" s="67"/>
      <c r="O6" s="67"/>
      <c r="P6" s="67"/>
      <c r="Q6" s="67"/>
      <c r="R6" s="67"/>
      <c r="S6" s="67"/>
      <c r="T6" s="67"/>
      <c r="U6" s="67"/>
      <c r="V6" s="67"/>
      <c r="W6" s="67"/>
      <c r="X6" s="67"/>
      <c r="Y6" s="67"/>
      <c r="Z6" s="67"/>
      <c r="AA6" s="67"/>
    </row>
    <row r="7" spans="1:27" ht="9.75" customHeight="1" x14ac:dyDescent="0.2"/>
    <row r="8" spans="1:27" x14ac:dyDescent="0.2">
      <c r="A8" s="16" t="s">
        <v>1</v>
      </c>
      <c r="B8" s="16" t="s">
        <v>1</v>
      </c>
      <c r="C8" s="16" t="s">
        <v>1</v>
      </c>
      <c r="D8" s="93" t="s">
        <v>5</v>
      </c>
      <c r="E8" s="69"/>
      <c r="F8" s="69"/>
      <c r="G8" s="69"/>
      <c r="H8" s="69"/>
      <c r="I8" s="69"/>
      <c r="J8" s="70"/>
      <c r="K8" s="93" t="s">
        <v>6</v>
      </c>
      <c r="L8" s="69"/>
      <c r="M8" s="69"/>
      <c r="N8" s="69"/>
      <c r="O8" s="69"/>
      <c r="P8" s="69"/>
      <c r="Q8" s="69"/>
      <c r="R8" s="69"/>
      <c r="S8" s="69"/>
      <c r="T8" s="69"/>
      <c r="U8" s="69"/>
      <c r="V8" s="70"/>
      <c r="W8" s="93" t="s">
        <v>71</v>
      </c>
      <c r="X8" s="69"/>
      <c r="Y8" s="69"/>
      <c r="Z8" s="69"/>
      <c r="AA8" s="70"/>
    </row>
    <row r="9" spans="1:27" ht="38.25" x14ac:dyDescent="0.2">
      <c r="A9" s="22" t="s">
        <v>3</v>
      </c>
      <c r="B9" s="22" t="s">
        <v>384</v>
      </c>
      <c r="C9" s="22" t="s">
        <v>383</v>
      </c>
      <c r="D9" s="16" t="s">
        <v>376</v>
      </c>
      <c r="F9" s="16" t="s">
        <v>373</v>
      </c>
      <c r="G9" s="16" t="s">
        <v>382</v>
      </c>
      <c r="H9" s="93" t="s">
        <v>379</v>
      </c>
      <c r="I9" s="69"/>
      <c r="J9" s="70"/>
      <c r="K9" s="16" t="s">
        <v>376</v>
      </c>
      <c r="L9" s="16" t="s">
        <v>373</v>
      </c>
      <c r="N9" s="16" t="s">
        <v>382</v>
      </c>
      <c r="O9" s="16" t="s">
        <v>381</v>
      </c>
      <c r="P9" s="16" t="s">
        <v>380</v>
      </c>
      <c r="Q9" s="93" t="s">
        <v>379</v>
      </c>
      <c r="R9" s="69"/>
      <c r="S9" s="70"/>
      <c r="T9" s="104" t="s">
        <v>682</v>
      </c>
      <c r="U9" s="104" t="s">
        <v>681</v>
      </c>
      <c r="V9" s="104" t="s">
        <v>683</v>
      </c>
      <c r="W9" s="16" t="s">
        <v>373</v>
      </c>
      <c r="X9" s="16" t="s">
        <v>37</v>
      </c>
      <c r="Y9" s="93" t="s">
        <v>379</v>
      </c>
      <c r="Z9" s="69"/>
      <c r="AA9" s="70"/>
    </row>
    <row r="10" spans="1:27" ht="38.25" x14ac:dyDescent="0.2">
      <c r="A10" s="15" t="s">
        <v>1</v>
      </c>
      <c r="B10" s="15" t="s">
        <v>1</v>
      </c>
      <c r="C10" s="15" t="s">
        <v>1</v>
      </c>
      <c r="D10" s="15" t="s">
        <v>1</v>
      </c>
      <c r="F10" s="15" t="s">
        <v>374</v>
      </c>
      <c r="G10" s="15" t="s">
        <v>374</v>
      </c>
      <c r="H10" s="14" t="s">
        <v>376</v>
      </c>
      <c r="I10" s="14" t="s">
        <v>373</v>
      </c>
      <c r="J10" s="14" t="s">
        <v>37</v>
      </c>
      <c r="K10" s="15" t="s">
        <v>1</v>
      </c>
      <c r="L10" s="15" t="s">
        <v>374</v>
      </c>
      <c r="N10" s="15" t="s">
        <v>374</v>
      </c>
      <c r="O10" s="15" t="s">
        <v>378</v>
      </c>
      <c r="P10" s="15" t="s">
        <v>377</v>
      </c>
      <c r="Q10" s="14" t="s">
        <v>376</v>
      </c>
      <c r="R10" s="14" t="s">
        <v>373</v>
      </c>
      <c r="S10" s="14" t="s">
        <v>37</v>
      </c>
      <c r="T10" s="106"/>
      <c r="U10" s="105"/>
      <c r="V10" s="106"/>
      <c r="W10" s="15" t="s">
        <v>374</v>
      </c>
      <c r="X10" s="15" t="s">
        <v>374</v>
      </c>
      <c r="Y10" s="14" t="s">
        <v>373</v>
      </c>
      <c r="AA10" s="14" t="s">
        <v>37</v>
      </c>
    </row>
    <row r="11" spans="1:27" x14ac:dyDescent="0.2">
      <c r="A11" s="15" t="s">
        <v>9</v>
      </c>
      <c r="B11" s="15" t="s">
        <v>10</v>
      </c>
      <c r="C11" s="15" t="s">
        <v>58</v>
      </c>
      <c r="D11" s="15" t="s">
        <v>11</v>
      </c>
      <c r="F11" s="15" t="s">
        <v>12</v>
      </c>
      <c r="G11" s="15" t="s">
        <v>38</v>
      </c>
      <c r="H11" s="15" t="s">
        <v>40</v>
      </c>
      <c r="I11" s="15" t="s">
        <v>42</v>
      </c>
      <c r="J11" s="15" t="s">
        <v>44</v>
      </c>
      <c r="K11" s="15" t="s">
        <v>103</v>
      </c>
      <c r="L11" s="15" t="s">
        <v>105</v>
      </c>
      <c r="N11" s="15" t="s">
        <v>111</v>
      </c>
      <c r="O11" s="15" t="s">
        <v>113</v>
      </c>
      <c r="P11" s="15" t="s">
        <v>115</v>
      </c>
      <c r="Q11" s="15" t="s">
        <v>117</v>
      </c>
      <c r="R11" s="15" t="s">
        <v>119</v>
      </c>
      <c r="S11" s="15" t="s">
        <v>121</v>
      </c>
      <c r="T11" s="15" t="s">
        <v>124</v>
      </c>
      <c r="U11" s="15" t="s">
        <v>126</v>
      </c>
      <c r="V11" s="15" t="s">
        <v>128</v>
      </c>
      <c r="W11" s="15" t="s">
        <v>130</v>
      </c>
      <c r="X11" s="15" t="s">
        <v>132</v>
      </c>
      <c r="Y11" s="15" t="s">
        <v>372</v>
      </c>
      <c r="AA11" s="15" t="s">
        <v>371</v>
      </c>
    </row>
    <row r="12" spans="1:27" x14ac:dyDescent="0.2">
      <c r="A12" s="21" t="s">
        <v>10</v>
      </c>
      <c r="B12" s="21" t="s">
        <v>1</v>
      </c>
      <c r="C12" s="10" t="s">
        <v>370</v>
      </c>
      <c r="D12" s="9">
        <f>SUM(D13:D50)</f>
        <v>200453430815</v>
      </c>
      <c r="F12" s="9">
        <f>SUM(F13:F50)</f>
        <v>24853313000</v>
      </c>
      <c r="G12" s="9">
        <f>SUM(G13:G50)</f>
        <v>148950928700</v>
      </c>
      <c r="H12" s="9">
        <f>SUM(H13:H50)</f>
        <v>26649189115</v>
      </c>
      <c r="I12" s="9">
        <f>SUM(I13:I50)</f>
        <v>14647239298</v>
      </c>
      <c r="J12" s="9">
        <f>SUM(J13:J50)</f>
        <v>12001949817</v>
      </c>
      <c r="K12" s="36">
        <f>165538299370-26400000</f>
        <v>165511899370</v>
      </c>
      <c r="L12" s="9">
        <v>17282463311</v>
      </c>
      <c r="N12" s="36">
        <f>134809504121-26400000</f>
        <v>134783104121</v>
      </c>
      <c r="O12" s="9">
        <v>0</v>
      </c>
      <c r="P12" s="9">
        <v>0</v>
      </c>
      <c r="Q12" s="9">
        <v>13446331938</v>
      </c>
      <c r="R12" s="9">
        <v>11148632950</v>
      </c>
      <c r="S12" s="9">
        <v>2297698988</v>
      </c>
      <c r="T12" s="9">
        <f>SUM(T13:T50)</f>
        <v>0</v>
      </c>
      <c r="U12" s="9">
        <f>SUM(U13:U50)</f>
        <v>10487496450</v>
      </c>
      <c r="V12" s="9">
        <f>SUM(V13:V50)</f>
        <v>24454034995</v>
      </c>
      <c r="W12" s="51">
        <f>L12/F12</f>
        <v>0.69537865277759947</v>
      </c>
      <c r="X12" s="51">
        <f>Q12/H12</f>
        <v>0.50456814576888864</v>
      </c>
      <c r="Y12" s="51">
        <f>R12/I12</f>
        <v>0.76114226873608082</v>
      </c>
      <c r="AA12" s="51">
        <f>S12/J12</f>
        <v>0.19144380896722757</v>
      </c>
    </row>
    <row r="13" spans="1:27" customFormat="1" ht="26.25" customHeight="1" x14ac:dyDescent="0.2">
      <c r="A13" s="56" t="s">
        <v>369</v>
      </c>
      <c r="B13" s="56" t="s">
        <v>368</v>
      </c>
      <c r="C13" s="57" t="s">
        <v>367</v>
      </c>
      <c r="D13" s="58">
        <v>5486168400</v>
      </c>
      <c r="F13" s="58">
        <v>0</v>
      </c>
      <c r="G13" s="58">
        <v>5486168400</v>
      </c>
      <c r="H13" s="58">
        <v>0</v>
      </c>
      <c r="I13" s="58">
        <v>0</v>
      </c>
      <c r="J13" s="58">
        <v>0</v>
      </c>
      <c r="K13" s="58">
        <v>5343924086</v>
      </c>
      <c r="L13" s="58">
        <v>0</v>
      </c>
      <c r="N13" s="58">
        <v>5343924086</v>
      </c>
      <c r="O13" s="58">
        <v>0</v>
      </c>
      <c r="P13" s="58">
        <v>0</v>
      </c>
      <c r="Q13" s="58">
        <v>0</v>
      </c>
      <c r="R13" s="58">
        <v>0</v>
      </c>
      <c r="S13" s="58">
        <v>0</v>
      </c>
      <c r="T13" s="58"/>
      <c r="U13" s="58">
        <f>29160000+9914000</f>
        <v>39074000</v>
      </c>
      <c r="V13" s="58">
        <f>85000000+18170314</f>
        <v>103170314</v>
      </c>
      <c r="W13" s="61"/>
      <c r="X13" s="60">
        <f>N13/G13</f>
        <v>0.97407219326333472</v>
      </c>
      <c r="Y13" s="59" t="s">
        <v>1</v>
      </c>
      <c r="AA13" s="60" t="s">
        <v>1</v>
      </c>
    </row>
    <row r="14" spans="1:27" ht="26.25" customHeight="1" x14ac:dyDescent="0.2">
      <c r="A14" s="20" t="s">
        <v>366</v>
      </c>
      <c r="B14" s="20" t="s">
        <v>365</v>
      </c>
      <c r="C14" s="13" t="s">
        <v>364</v>
      </c>
      <c r="D14" s="12">
        <v>7613901500</v>
      </c>
      <c r="F14" s="12">
        <v>0</v>
      </c>
      <c r="G14" s="12">
        <v>7613901500</v>
      </c>
      <c r="H14" s="12">
        <v>0</v>
      </c>
      <c r="I14" s="12">
        <v>0</v>
      </c>
      <c r="J14" s="12">
        <v>0</v>
      </c>
      <c r="K14" s="12">
        <v>7595001500</v>
      </c>
      <c r="L14" s="12">
        <v>0</v>
      </c>
      <c r="N14" s="12">
        <v>7595001500</v>
      </c>
      <c r="O14" s="12">
        <v>0</v>
      </c>
      <c r="P14" s="5">
        <v>0</v>
      </c>
      <c r="Q14" s="5">
        <v>0</v>
      </c>
      <c r="R14" s="5">
        <v>0</v>
      </c>
      <c r="S14" s="5">
        <v>0</v>
      </c>
      <c r="T14" s="5"/>
      <c r="U14" s="58">
        <v>450000</v>
      </c>
      <c r="V14" s="58">
        <v>18450000</v>
      </c>
      <c r="W14" s="61"/>
      <c r="X14" s="60">
        <f t="shared" ref="X14:X26" si="0">N14/G14</f>
        <v>0.99751769838367355</v>
      </c>
      <c r="Y14" s="53" t="s">
        <v>1</v>
      </c>
      <c r="Z14"/>
      <c r="AA14" s="53" t="s">
        <v>1</v>
      </c>
    </row>
    <row r="15" spans="1:27" ht="26.25" customHeight="1" x14ac:dyDescent="0.2">
      <c r="A15" s="20" t="s">
        <v>363</v>
      </c>
      <c r="B15" s="20" t="s">
        <v>362</v>
      </c>
      <c r="C15" s="13" t="s">
        <v>361</v>
      </c>
      <c r="D15" s="12">
        <v>5540865760</v>
      </c>
      <c r="F15" s="12">
        <v>0</v>
      </c>
      <c r="G15" s="12">
        <v>5540865760</v>
      </c>
      <c r="H15" s="12">
        <v>0</v>
      </c>
      <c r="I15" s="12">
        <v>0</v>
      </c>
      <c r="J15" s="12">
        <v>0</v>
      </c>
      <c r="K15" s="12">
        <v>5384344741</v>
      </c>
      <c r="L15" s="12">
        <v>0</v>
      </c>
      <c r="N15" s="12">
        <v>5384344741</v>
      </c>
      <c r="O15" s="12">
        <v>0</v>
      </c>
      <c r="P15" s="5">
        <v>0</v>
      </c>
      <c r="Q15" s="5">
        <v>0</v>
      </c>
      <c r="R15" s="5">
        <v>0</v>
      </c>
      <c r="S15" s="5">
        <v>0</v>
      </c>
      <c r="T15" s="5"/>
      <c r="U15" s="58">
        <f>392000+1</f>
        <v>392001</v>
      </c>
      <c r="V15" s="58">
        <v>156129018</v>
      </c>
      <c r="W15" s="61"/>
      <c r="X15" s="60">
        <f t="shared" si="0"/>
        <v>0.97175152299665168</v>
      </c>
      <c r="Y15" s="53" t="s">
        <v>1</v>
      </c>
      <c r="Z15"/>
      <c r="AA15" s="53" t="s">
        <v>1</v>
      </c>
    </row>
    <row r="16" spans="1:27" ht="26.25" customHeight="1" x14ac:dyDescent="0.2">
      <c r="A16" s="20" t="s">
        <v>360</v>
      </c>
      <c r="B16" s="20" t="s">
        <v>359</v>
      </c>
      <c r="C16" s="13" t="s">
        <v>358</v>
      </c>
      <c r="D16" s="12">
        <v>6129723000</v>
      </c>
      <c r="F16" s="12">
        <v>0</v>
      </c>
      <c r="G16" s="12">
        <v>6129723000</v>
      </c>
      <c r="H16" s="12">
        <v>0</v>
      </c>
      <c r="I16" s="12">
        <v>0</v>
      </c>
      <c r="J16" s="12">
        <v>0</v>
      </c>
      <c r="K16" s="12">
        <v>5779953000</v>
      </c>
      <c r="L16" s="12">
        <v>0</v>
      </c>
      <c r="N16" s="12">
        <v>5779953000</v>
      </c>
      <c r="O16" s="12">
        <v>0</v>
      </c>
      <c r="P16" s="5">
        <v>0</v>
      </c>
      <c r="Q16" s="5">
        <v>0</v>
      </c>
      <c r="R16" s="5">
        <v>0</v>
      </c>
      <c r="S16" s="5">
        <v>0</v>
      </c>
      <c r="T16" s="5"/>
      <c r="U16" s="58">
        <v>9620000</v>
      </c>
      <c r="V16" s="58">
        <f>340000000+150000</f>
        <v>340150000</v>
      </c>
      <c r="W16" s="61"/>
      <c r="X16" s="60">
        <f t="shared" si="0"/>
        <v>0.94293869396708463</v>
      </c>
      <c r="Y16" s="53" t="s">
        <v>1</v>
      </c>
      <c r="Z16"/>
      <c r="AA16" s="53" t="s">
        <v>1</v>
      </c>
    </row>
    <row r="17" spans="1:27" ht="26.25" customHeight="1" x14ac:dyDescent="0.2">
      <c r="A17" s="20" t="s">
        <v>357</v>
      </c>
      <c r="B17" s="20" t="s">
        <v>356</v>
      </c>
      <c r="C17" s="13" t="s">
        <v>355</v>
      </c>
      <c r="D17" s="12">
        <v>10622871000</v>
      </c>
      <c r="F17" s="12">
        <v>0</v>
      </c>
      <c r="G17" s="12">
        <v>10622871000</v>
      </c>
      <c r="H17" s="12">
        <v>0</v>
      </c>
      <c r="I17" s="12">
        <v>0</v>
      </c>
      <c r="J17" s="12">
        <v>0</v>
      </c>
      <c r="K17" s="12">
        <v>10581250414</v>
      </c>
      <c r="L17" s="12">
        <v>0</v>
      </c>
      <c r="N17" s="12">
        <v>10581250414</v>
      </c>
      <c r="O17" s="12">
        <v>0</v>
      </c>
      <c r="P17" s="5">
        <v>0</v>
      </c>
      <c r="Q17" s="5">
        <v>0</v>
      </c>
      <c r="R17" s="5">
        <v>0</v>
      </c>
      <c r="S17" s="5">
        <v>0</v>
      </c>
      <c r="T17" s="5"/>
      <c r="U17" s="58">
        <v>19536406</v>
      </c>
      <c r="V17" s="58">
        <v>22084180</v>
      </c>
      <c r="W17" s="61"/>
      <c r="X17" s="60">
        <f t="shared" si="0"/>
        <v>0.99608198329811215</v>
      </c>
      <c r="Y17" s="53" t="s">
        <v>1</v>
      </c>
      <c r="Z17"/>
      <c r="AA17" s="53" t="s">
        <v>1</v>
      </c>
    </row>
    <row r="18" spans="1:27" ht="26.25" customHeight="1" x14ac:dyDescent="0.2">
      <c r="A18" s="20" t="s">
        <v>354</v>
      </c>
      <c r="B18" s="20" t="s">
        <v>353</v>
      </c>
      <c r="C18" s="13" t="s">
        <v>352</v>
      </c>
      <c r="D18" s="12">
        <v>14986025528</v>
      </c>
      <c r="F18" s="12">
        <v>0</v>
      </c>
      <c r="G18" s="12">
        <v>14986025528</v>
      </c>
      <c r="H18" s="12">
        <v>0</v>
      </c>
      <c r="I18" s="12">
        <v>0</v>
      </c>
      <c r="J18" s="12">
        <v>0</v>
      </c>
      <c r="K18" s="32">
        <f>14413291528-26400000</f>
        <v>14386891528</v>
      </c>
      <c r="L18" s="32">
        <v>0</v>
      </c>
      <c r="M18" s="33"/>
      <c r="N18" s="32">
        <f>14413291528-26400000</f>
        <v>14386891528</v>
      </c>
      <c r="O18" s="12">
        <v>0</v>
      </c>
      <c r="P18" s="5">
        <v>0</v>
      </c>
      <c r="Q18" s="5">
        <v>0</v>
      </c>
      <c r="R18" s="5">
        <v>0</v>
      </c>
      <c r="S18" s="5">
        <v>0</v>
      </c>
      <c r="T18" s="5"/>
      <c r="U18" s="58">
        <f>26400000+521316000+28297000</f>
        <v>576013000</v>
      </c>
      <c r="V18" s="58">
        <f>7492000+15629000</f>
        <v>23121000</v>
      </c>
      <c r="W18" s="61"/>
      <c r="X18" s="60">
        <f t="shared" si="0"/>
        <v>0.96002048716115063</v>
      </c>
      <c r="Y18" s="53" t="s">
        <v>1</v>
      </c>
      <c r="Z18"/>
      <c r="AA18" s="53" t="s">
        <v>1</v>
      </c>
    </row>
    <row r="19" spans="1:27" ht="26.25" customHeight="1" x14ac:dyDescent="0.2">
      <c r="A19" s="20" t="s">
        <v>351</v>
      </c>
      <c r="B19" s="20" t="s">
        <v>350</v>
      </c>
      <c r="C19" s="13" t="s">
        <v>349</v>
      </c>
      <c r="D19" s="12">
        <v>12756461518</v>
      </c>
      <c r="F19" s="12">
        <v>0</v>
      </c>
      <c r="G19" s="12">
        <v>12756461518</v>
      </c>
      <c r="H19" s="12">
        <v>0</v>
      </c>
      <c r="I19" s="12">
        <v>0</v>
      </c>
      <c r="J19" s="12">
        <v>0</v>
      </c>
      <c r="K19" s="12">
        <v>12208343518</v>
      </c>
      <c r="L19" s="12">
        <v>0</v>
      </c>
      <c r="N19" s="12">
        <v>12208343518</v>
      </c>
      <c r="O19" s="12">
        <v>0</v>
      </c>
      <c r="P19" s="5">
        <v>0</v>
      </c>
      <c r="Q19" s="5">
        <v>0</v>
      </c>
      <c r="R19" s="5">
        <v>0</v>
      </c>
      <c r="S19" s="5">
        <v>0</v>
      </c>
      <c r="T19" s="5"/>
      <c r="U19" s="58">
        <f>426156000+18512000</f>
        <v>444668000</v>
      </c>
      <c r="V19" s="58">
        <f>80000000+23450000</f>
        <v>103450000</v>
      </c>
      <c r="W19" s="61"/>
      <c r="X19" s="60">
        <f t="shared" si="0"/>
        <v>0.95703212844513519</v>
      </c>
      <c r="Y19" s="53" t="s">
        <v>1</v>
      </c>
      <c r="Z19"/>
      <c r="AA19" s="53" t="s">
        <v>1</v>
      </c>
    </row>
    <row r="20" spans="1:27" ht="26.25" customHeight="1" x14ac:dyDescent="0.2">
      <c r="A20" s="20" t="s">
        <v>348</v>
      </c>
      <c r="B20" s="20" t="s">
        <v>347</v>
      </c>
      <c r="C20" s="13" t="s">
        <v>346</v>
      </c>
      <c r="D20" s="12">
        <v>15076758000</v>
      </c>
      <c r="F20" s="12">
        <v>0</v>
      </c>
      <c r="G20" s="12">
        <v>15076758000</v>
      </c>
      <c r="H20" s="12">
        <v>0</v>
      </c>
      <c r="I20" s="12">
        <v>0</v>
      </c>
      <c r="J20" s="12">
        <v>0</v>
      </c>
      <c r="K20" s="12">
        <v>14883413393</v>
      </c>
      <c r="L20" s="12">
        <v>0</v>
      </c>
      <c r="N20" s="12">
        <v>14883413393</v>
      </c>
      <c r="O20" s="12">
        <v>0</v>
      </c>
      <c r="P20" s="5">
        <v>0</v>
      </c>
      <c r="Q20" s="5">
        <v>0</v>
      </c>
      <c r="R20" s="5">
        <v>0</v>
      </c>
      <c r="S20" s="5">
        <v>0</v>
      </c>
      <c r="T20" s="5"/>
      <c r="U20" s="58">
        <v>15812607</v>
      </c>
      <c r="V20" s="58">
        <f>150000000+27532000</f>
        <v>177532000</v>
      </c>
      <c r="W20" s="61"/>
      <c r="X20" s="60">
        <f t="shared" si="0"/>
        <v>0.98717598259519723</v>
      </c>
      <c r="Y20" s="53" t="s">
        <v>1</v>
      </c>
      <c r="Z20"/>
      <c r="AA20" s="53" t="s">
        <v>1</v>
      </c>
    </row>
    <row r="21" spans="1:27" ht="26.25" customHeight="1" x14ac:dyDescent="0.2">
      <c r="A21" s="20" t="s">
        <v>345</v>
      </c>
      <c r="B21" s="20" t="s">
        <v>344</v>
      </c>
      <c r="C21" s="13" t="s">
        <v>343</v>
      </c>
      <c r="D21" s="12">
        <v>6913697845</v>
      </c>
      <c r="F21" s="12">
        <v>0</v>
      </c>
      <c r="G21" s="12">
        <v>6913697845</v>
      </c>
      <c r="H21" s="12">
        <v>0</v>
      </c>
      <c r="I21" s="12">
        <v>0</v>
      </c>
      <c r="J21" s="12">
        <v>0</v>
      </c>
      <c r="K21" s="12">
        <v>6913697845</v>
      </c>
      <c r="L21" s="12">
        <v>0</v>
      </c>
      <c r="N21" s="12">
        <v>6913697845</v>
      </c>
      <c r="O21" s="12">
        <v>0</v>
      </c>
      <c r="P21" s="5">
        <v>0</v>
      </c>
      <c r="Q21" s="5">
        <v>0</v>
      </c>
      <c r="R21" s="5">
        <v>0</v>
      </c>
      <c r="S21" s="5">
        <v>0</v>
      </c>
      <c r="T21" s="5"/>
      <c r="U21" s="58">
        <v>0</v>
      </c>
      <c r="V21" s="58">
        <v>0</v>
      </c>
      <c r="W21" s="61"/>
      <c r="X21" s="60">
        <f>N21/G21</f>
        <v>1</v>
      </c>
      <c r="Y21" s="53" t="s">
        <v>1</v>
      </c>
      <c r="Z21"/>
      <c r="AA21" s="53" t="s">
        <v>1</v>
      </c>
    </row>
    <row r="22" spans="1:27" ht="26.25" customHeight="1" x14ac:dyDescent="0.2">
      <c r="A22" s="20" t="s">
        <v>342</v>
      </c>
      <c r="B22" s="20" t="s">
        <v>341</v>
      </c>
      <c r="C22" s="13" t="s">
        <v>340</v>
      </c>
      <c r="D22" s="12">
        <v>3148302644</v>
      </c>
      <c r="F22" s="12">
        <v>0</v>
      </c>
      <c r="G22" s="12">
        <v>2458023500</v>
      </c>
      <c r="H22" s="12">
        <v>690279144</v>
      </c>
      <c r="I22" s="12">
        <v>0</v>
      </c>
      <c r="J22" s="12">
        <v>690279144</v>
      </c>
      <c r="K22" s="12">
        <v>2598899651</v>
      </c>
      <c r="L22" s="12">
        <v>0</v>
      </c>
      <c r="N22" s="12">
        <v>2383357045</v>
      </c>
      <c r="O22" s="12">
        <v>0</v>
      </c>
      <c r="P22" s="5">
        <v>0</v>
      </c>
      <c r="Q22" s="5">
        <v>215542606</v>
      </c>
      <c r="R22" s="5">
        <v>0</v>
      </c>
      <c r="S22" s="5">
        <v>215542606</v>
      </c>
      <c r="T22" s="5"/>
      <c r="U22" s="58">
        <v>74666455</v>
      </c>
      <c r="V22" s="58">
        <f>392874634+81861904</f>
        <v>474736538</v>
      </c>
      <c r="W22" s="61"/>
      <c r="X22" s="60">
        <f t="shared" si="0"/>
        <v>0.96962337626145556</v>
      </c>
      <c r="Y22" s="61"/>
      <c r="Z22"/>
      <c r="AA22" s="61">
        <f>S22/J22</f>
        <v>0.3122542639068927</v>
      </c>
    </row>
    <row r="23" spans="1:27" ht="26.25" customHeight="1" x14ac:dyDescent="0.2">
      <c r="A23" s="20" t="s">
        <v>339</v>
      </c>
      <c r="B23" s="20" t="s">
        <v>338</v>
      </c>
      <c r="C23" s="13" t="s">
        <v>337</v>
      </c>
      <c r="D23" s="12">
        <v>25640738142</v>
      </c>
      <c r="F23" s="12">
        <v>0</v>
      </c>
      <c r="G23" s="12">
        <v>22722450369</v>
      </c>
      <c r="H23" s="12">
        <v>2918287773</v>
      </c>
      <c r="I23" s="12">
        <v>0</v>
      </c>
      <c r="J23" s="12">
        <v>2918287773</v>
      </c>
      <c r="K23" s="12">
        <v>20055320574</v>
      </c>
      <c r="L23" s="12">
        <v>0</v>
      </c>
      <c r="N23" s="12">
        <v>18344336906</v>
      </c>
      <c r="O23" s="12">
        <v>0</v>
      </c>
      <c r="P23" s="5">
        <v>0</v>
      </c>
      <c r="Q23" s="5">
        <v>1710983668</v>
      </c>
      <c r="R23" s="5">
        <v>0</v>
      </c>
      <c r="S23" s="5">
        <v>1710983668</v>
      </c>
      <c r="T23" s="5"/>
      <c r="U23" s="58">
        <f>41224624+5926560+92000+32888000+187223302+54063000+800000000</f>
        <v>1121417486</v>
      </c>
      <c r="V23" s="58">
        <f>756695977+300000000+500000000+1700000000+48204105+1102000000+57100000</f>
        <v>4464000082</v>
      </c>
      <c r="W23" s="61"/>
      <c r="X23" s="60">
        <f t="shared" si="0"/>
        <v>0.80732212451113927</v>
      </c>
      <c r="Y23" s="61"/>
      <c r="Z23"/>
      <c r="AA23" s="61">
        <f>S23/J23</f>
        <v>0.58629710333231078</v>
      </c>
    </row>
    <row r="24" spans="1:27" ht="26.25" customHeight="1" x14ac:dyDescent="0.2">
      <c r="A24" s="20" t="s">
        <v>336</v>
      </c>
      <c r="B24" s="20" t="s">
        <v>335</v>
      </c>
      <c r="C24" s="13" t="s">
        <v>334</v>
      </c>
      <c r="D24" s="12">
        <v>29587860698</v>
      </c>
      <c r="F24" s="12">
        <v>0</v>
      </c>
      <c r="G24" s="12">
        <v>27197860698</v>
      </c>
      <c r="H24" s="12">
        <v>2390000000</v>
      </c>
      <c r="I24" s="12">
        <v>0</v>
      </c>
      <c r="J24" s="12">
        <v>2390000000</v>
      </c>
      <c r="K24" s="12">
        <v>23925119853</v>
      </c>
      <c r="L24" s="12">
        <v>0</v>
      </c>
      <c r="N24" s="12">
        <v>23690776103</v>
      </c>
      <c r="O24" s="12">
        <v>0</v>
      </c>
      <c r="P24" s="5">
        <v>0</v>
      </c>
      <c r="Q24" s="5">
        <v>234343750</v>
      </c>
      <c r="R24" s="5">
        <v>0</v>
      </c>
      <c r="S24" s="5">
        <v>234343750</v>
      </c>
      <c r="T24" s="5">
        <v>0</v>
      </c>
      <c r="U24" s="58">
        <f>452657530+3025627065+400000+28400000</f>
        <v>3507084595</v>
      </c>
      <c r="V24" s="58">
        <v>2155656250</v>
      </c>
      <c r="W24" s="61"/>
      <c r="X24" s="60">
        <f t="shared" si="0"/>
        <v>0.87105292456851602</v>
      </c>
      <c r="Y24" s="61"/>
      <c r="Z24"/>
      <c r="AA24" s="61">
        <f>S24/J24</f>
        <v>9.8051778242677828E-2</v>
      </c>
    </row>
    <row r="25" spans="1:27" ht="26.25" customHeight="1" x14ac:dyDescent="0.2">
      <c r="A25" s="20" t="s">
        <v>333</v>
      </c>
      <c r="B25" s="20" t="s">
        <v>332</v>
      </c>
      <c r="C25" s="13" t="s">
        <v>331</v>
      </c>
      <c r="D25" s="12">
        <v>16877479972</v>
      </c>
      <c r="F25" s="12">
        <v>0</v>
      </c>
      <c r="G25" s="12">
        <v>10874097072</v>
      </c>
      <c r="H25" s="12">
        <v>6003382900</v>
      </c>
      <c r="I25" s="12">
        <v>0</v>
      </c>
      <c r="J25" s="12">
        <v>6003382900</v>
      </c>
      <c r="K25" s="12">
        <v>6884226896</v>
      </c>
      <c r="L25" s="12">
        <v>0</v>
      </c>
      <c r="N25" s="12">
        <v>6747397932</v>
      </c>
      <c r="O25" s="12">
        <v>0</v>
      </c>
      <c r="P25" s="5">
        <v>0</v>
      </c>
      <c r="Q25" s="5">
        <v>136828964</v>
      </c>
      <c r="R25" s="5">
        <v>0</v>
      </c>
      <c r="S25" s="5">
        <v>136828964</v>
      </c>
      <c r="T25" s="5">
        <v>0</v>
      </c>
      <c r="U25" s="58">
        <f>500+94171036+142506844+71838000+2831212296+42353800+350000000</f>
        <v>3532082476</v>
      </c>
      <c r="V25" s="58">
        <f>680096700+450000+8241000+1760375000+670000000+3071507900+37000000+14000000+219500000</f>
        <v>6461170600</v>
      </c>
      <c r="W25" s="61"/>
      <c r="X25" s="60">
        <f t="shared" si="0"/>
        <v>0.62050190349818135</v>
      </c>
      <c r="Y25" s="61"/>
      <c r="Z25"/>
      <c r="AA25" s="61">
        <f>S25/J25</f>
        <v>2.2791976836926395E-2</v>
      </c>
    </row>
    <row r="26" spans="1:27" ht="25.5" customHeight="1" x14ac:dyDescent="0.2">
      <c r="A26" s="20" t="s">
        <v>330</v>
      </c>
      <c r="B26" s="20" t="s">
        <v>329</v>
      </c>
      <c r="C26" s="13" t="s">
        <v>328</v>
      </c>
      <c r="D26" s="12">
        <v>572024510</v>
      </c>
      <c r="F26" s="12">
        <v>0</v>
      </c>
      <c r="G26" s="12">
        <v>572024510</v>
      </c>
      <c r="H26" s="12">
        <v>0</v>
      </c>
      <c r="I26" s="12">
        <v>0</v>
      </c>
      <c r="J26" s="12">
        <v>0</v>
      </c>
      <c r="K26" s="12">
        <v>540416110</v>
      </c>
      <c r="L26" s="12">
        <v>0</v>
      </c>
      <c r="N26" s="12">
        <v>540416110</v>
      </c>
      <c r="O26" s="12">
        <v>0</v>
      </c>
      <c r="P26" s="5">
        <v>0</v>
      </c>
      <c r="Q26" s="5">
        <v>0</v>
      </c>
      <c r="R26" s="5">
        <v>0</v>
      </c>
      <c r="S26" s="5">
        <v>0</v>
      </c>
      <c r="T26" s="5">
        <v>0</v>
      </c>
      <c r="U26" s="58">
        <v>31608400</v>
      </c>
      <c r="V26" s="58">
        <v>0</v>
      </c>
      <c r="W26" s="61"/>
      <c r="X26" s="60">
        <f t="shared" si="0"/>
        <v>0.94474292718680886</v>
      </c>
      <c r="Y26" s="53"/>
      <c r="Z26"/>
      <c r="AA26" s="53" t="s">
        <v>1</v>
      </c>
    </row>
    <row r="27" spans="1:27" ht="27.6" customHeight="1" x14ac:dyDescent="0.2">
      <c r="A27" s="20" t="s">
        <v>327</v>
      </c>
      <c r="B27" s="20" t="s">
        <v>326</v>
      </c>
      <c r="C27" s="13" t="s">
        <v>325</v>
      </c>
      <c r="D27" s="12">
        <v>21959000</v>
      </c>
      <c r="F27" s="12">
        <v>21959000</v>
      </c>
      <c r="G27" s="12">
        <v>0</v>
      </c>
      <c r="H27" s="12">
        <v>0</v>
      </c>
      <c r="I27" s="12">
        <v>0</v>
      </c>
      <c r="J27" s="12">
        <v>0</v>
      </c>
      <c r="K27" s="12">
        <v>21959000</v>
      </c>
      <c r="L27" s="12">
        <v>21959000</v>
      </c>
      <c r="N27" s="12">
        <v>0</v>
      </c>
      <c r="O27" s="12">
        <v>0</v>
      </c>
      <c r="P27" s="5">
        <v>0</v>
      </c>
      <c r="Q27" s="5">
        <v>0</v>
      </c>
      <c r="R27" s="5">
        <v>0</v>
      </c>
      <c r="S27" s="5">
        <v>0</v>
      </c>
      <c r="T27" s="5">
        <v>0</v>
      </c>
      <c r="U27" s="5">
        <v>0</v>
      </c>
      <c r="V27" s="5">
        <v>0</v>
      </c>
      <c r="W27" s="63">
        <f t="shared" ref="W27:W43" si="1">L27/F27</f>
        <v>1</v>
      </c>
      <c r="X27" s="53" t="s">
        <v>1</v>
      </c>
      <c r="Y27" s="63"/>
      <c r="Z27"/>
      <c r="AA27" s="63"/>
    </row>
    <row r="28" spans="1:27" ht="27.6" customHeight="1" x14ac:dyDescent="0.2">
      <c r="A28" s="20" t="s">
        <v>324</v>
      </c>
      <c r="B28" s="20" t="s">
        <v>323</v>
      </c>
      <c r="C28" s="13" t="s">
        <v>322</v>
      </c>
      <c r="D28" s="12">
        <v>2500000000</v>
      </c>
      <c r="F28" s="12">
        <v>2500000000</v>
      </c>
      <c r="G28" s="12">
        <v>0</v>
      </c>
      <c r="H28" s="12">
        <v>0</v>
      </c>
      <c r="I28" s="12">
        <v>0</v>
      </c>
      <c r="J28" s="12">
        <v>0</v>
      </c>
      <c r="K28" s="12">
        <v>2282407649</v>
      </c>
      <c r="L28" s="12">
        <v>2282407649</v>
      </c>
      <c r="N28" s="12">
        <v>0</v>
      </c>
      <c r="O28" s="12">
        <v>0</v>
      </c>
      <c r="P28" s="5">
        <v>0</v>
      </c>
      <c r="Q28" s="5">
        <v>0</v>
      </c>
      <c r="R28" s="5">
        <v>0</v>
      </c>
      <c r="S28" s="5">
        <v>0</v>
      </c>
      <c r="T28" s="5">
        <v>0</v>
      </c>
      <c r="U28" s="5">
        <f>D28-K28</f>
        <v>217592351</v>
      </c>
      <c r="V28" s="5">
        <v>0</v>
      </c>
      <c r="W28" s="63">
        <f t="shared" si="1"/>
        <v>0.91296305960000002</v>
      </c>
      <c r="X28" s="53" t="s">
        <v>1</v>
      </c>
      <c r="Y28" s="63"/>
      <c r="Z28"/>
      <c r="AA28" s="63"/>
    </row>
    <row r="29" spans="1:27" ht="26.1" customHeight="1" x14ac:dyDescent="0.2">
      <c r="A29" s="20" t="s">
        <v>321</v>
      </c>
      <c r="B29" s="20" t="s">
        <v>320</v>
      </c>
      <c r="C29" s="13" t="s">
        <v>319</v>
      </c>
      <c r="D29" s="12">
        <v>100000000</v>
      </c>
      <c r="F29" s="12">
        <v>0</v>
      </c>
      <c r="G29" s="12">
        <v>0</v>
      </c>
      <c r="H29" s="12">
        <v>100000000</v>
      </c>
      <c r="I29" s="12">
        <v>100000000</v>
      </c>
      <c r="J29" s="12">
        <v>0</v>
      </c>
      <c r="K29" s="12">
        <v>49012000</v>
      </c>
      <c r="L29" s="12">
        <v>0</v>
      </c>
      <c r="N29" s="12">
        <v>0</v>
      </c>
      <c r="O29" s="12">
        <v>0</v>
      </c>
      <c r="P29" s="5">
        <v>0</v>
      </c>
      <c r="Q29" s="5">
        <v>49012000</v>
      </c>
      <c r="R29" s="5">
        <v>49012000</v>
      </c>
      <c r="S29" s="5">
        <v>0</v>
      </c>
      <c r="T29" s="5">
        <v>0</v>
      </c>
      <c r="U29" s="5">
        <f>D29-K29</f>
        <v>50988000</v>
      </c>
      <c r="V29" s="5">
        <v>0</v>
      </c>
      <c r="W29" s="63"/>
      <c r="X29" s="53" t="s">
        <v>1</v>
      </c>
      <c r="Y29" s="63">
        <f>R29/I29</f>
        <v>0.49012</v>
      </c>
      <c r="Z29"/>
      <c r="AA29" s="63"/>
    </row>
    <row r="30" spans="1:27" ht="27.95" customHeight="1" x14ac:dyDescent="0.2">
      <c r="A30" s="20" t="s">
        <v>318</v>
      </c>
      <c r="B30" s="20" t="s">
        <v>317</v>
      </c>
      <c r="C30" s="13" t="s">
        <v>316</v>
      </c>
      <c r="D30" s="12">
        <v>3678000000</v>
      </c>
      <c r="F30" s="12">
        <v>3678000000</v>
      </c>
      <c r="G30" s="12">
        <v>0</v>
      </c>
      <c r="H30" s="12">
        <v>0</v>
      </c>
      <c r="I30" s="12">
        <v>0</v>
      </c>
      <c r="J30" s="12">
        <v>0</v>
      </c>
      <c r="K30" s="12">
        <v>0</v>
      </c>
      <c r="L30" s="12">
        <v>0</v>
      </c>
      <c r="N30" s="12">
        <v>0</v>
      </c>
      <c r="O30" s="12">
        <v>0</v>
      </c>
      <c r="P30" s="5">
        <v>0</v>
      </c>
      <c r="Q30" s="5">
        <v>0</v>
      </c>
      <c r="R30" s="5">
        <v>0</v>
      </c>
      <c r="S30" s="5">
        <v>0</v>
      </c>
      <c r="T30" s="5">
        <v>0</v>
      </c>
      <c r="U30" s="5">
        <v>0</v>
      </c>
      <c r="V30" s="5">
        <v>3678000000</v>
      </c>
      <c r="W30" s="63">
        <f t="shared" si="1"/>
        <v>0</v>
      </c>
      <c r="X30" s="53" t="s">
        <v>1</v>
      </c>
      <c r="Y30" s="63"/>
      <c r="Z30"/>
      <c r="AA30" s="63"/>
    </row>
    <row r="31" spans="1:27" ht="27" customHeight="1" x14ac:dyDescent="0.2">
      <c r="A31" s="20" t="s">
        <v>315</v>
      </c>
      <c r="B31" s="20" t="s">
        <v>314</v>
      </c>
      <c r="C31" s="13" t="s">
        <v>313</v>
      </c>
      <c r="D31" s="12">
        <v>258318505</v>
      </c>
      <c r="F31" s="12">
        <v>0</v>
      </c>
      <c r="G31" s="12">
        <v>0</v>
      </c>
      <c r="H31" s="12">
        <v>258318505</v>
      </c>
      <c r="I31" s="12">
        <v>258318505</v>
      </c>
      <c r="J31" s="12">
        <v>0</v>
      </c>
      <c r="K31" s="12">
        <v>247236505</v>
      </c>
      <c r="L31" s="12">
        <v>0</v>
      </c>
      <c r="N31" s="12">
        <v>0</v>
      </c>
      <c r="O31" s="12">
        <v>0</v>
      </c>
      <c r="P31" s="5">
        <v>0</v>
      </c>
      <c r="Q31" s="5">
        <v>247236505</v>
      </c>
      <c r="R31" s="5">
        <v>247236505</v>
      </c>
      <c r="S31" s="5">
        <v>0</v>
      </c>
      <c r="T31" s="5">
        <v>0</v>
      </c>
      <c r="U31" s="5">
        <v>0</v>
      </c>
      <c r="V31" s="5">
        <f>D31-K31</f>
        <v>11082000</v>
      </c>
      <c r="W31" s="63"/>
      <c r="X31" s="53" t="s">
        <v>1</v>
      </c>
      <c r="Y31" s="63">
        <f t="shared" ref="Y31:Y51" si="2">R31/I31</f>
        <v>0.95709947299362075</v>
      </c>
      <c r="Z31"/>
      <c r="AA31" s="63"/>
    </row>
    <row r="32" spans="1:27" ht="21" customHeight="1" x14ac:dyDescent="0.2">
      <c r="A32" s="20" t="s">
        <v>312</v>
      </c>
      <c r="B32" s="20" t="s">
        <v>311</v>
      </c>
      <c r="C32" s="13" t="s">
        <v>310</v>
      </c>
      <c r="D32" s="12">
        <v>291687928</v>
      </c>
      <c r="F32" s="12">
        <v>0</v>
      </c>
      <c r="G32" s="12">
        <v>0</v>
      </c>
      <c r="H32" s="12">
        <v>291687928</v>
      </c>
      <c r="I32" s="12">
        <v>291687928</v>
      </c>
      <c r="J32" s="12">
        <v>0</v>
      </c>
      <c r="K32" s="12">
        <v>0</v>
      </c>
      <c r="L32" s="12">
        <v>0</v>
      </c>
      <c r="N32" s="12">
        <v>0</v>
      </c>
      <c r="O32" s="12">
        <v>0</v>
      </c>
      <c r="P32" s="5">
        <v>0</v>
      </c>
      <c r="Q32" s="5">
        <v>0</v>
      </c>
      <c r="R32" s="5">
        <v>0</v>
      </c>
      <c r="S32" s="5">
        <v>0</v>
      </c>
      <c r="T32" s="5">
        <v>0</v>
      </c>
      <c r="U32" s="5">
        <v>0</v>
      </c>
      <c r="V32" s="5">
        <f>D32-K32</f>
        <v>291687928</v>
      </c>
      <c r="W32" s="63"/>
      <c r="X32" s="53" t="s">
        <v>1</v>
      </c>
      <c r="Y32" s="63">
        <f t="shared" si="2"/>
        <v>0</v>
      </c>
      <c r="Z32"/>
      <c r="AA32" s="63"/>
    </row>
    <row r="33" spans="1:27" ht="35.1" customHeight="1" x14ac:dyDescent="0.2">
      <c r="A33" s="20" t="s">
        <v>309</v>
      </c>
      <c r="B33" s="20" t="s">
        <v>308</v>
      </c>
      <c r="C33" s="13" t="s">
        <v>307</v>
      </c>
      <c r="D33" s="12">
        <v>1012000000</v>
      </c>
      <c r="F33" s="12">
        <v>0</v>
      </c>
      <c r="G33" s="12">
        <v>0</v>
      </c>
      <c r="H33" s="12">
        <v>1012000000</v>
      </c>
      <c r="I33" s="12">
        <v>1012000000</v>
      </c>
      <c r="J33" s="12">
        <v>0</v>
      </c>
      <c r="K33" s="12">
        <v>836000000</v>
      </c>
      <c r="L33" s="12">
        <v>0</v>
      </c>
      <c r="N33" s="12">
        <v>0</v>
      </c>
      <c r="O33" s="12">
        <v>0</v>
      </c>
      <c r="P33" s="5">
        <v>0</v>
      </c>
      <c r="Q33" s="5">
        <v>836000000</v>
      </c>
      <c r="R33" s="5">
        <v>836000000</v>
      </c>
      <c r="S33" s="5">
        <v>0</v>
      </c>
      <c r="T33" s="5">
        <v>0</v>
      </c>
      <c r="U33" s="5">
        <v>0</v>
      </c>
      <c r="V33" s="5">
        <f>D33-K33</f>
        <v>176000000</v>
      </c>
      <c r="W33" s="63"/>
      <c r="X33" s="53" t="s">
        <v>1</v>
      </c>
      <c r="Y33" s="63">
        <f t="shared" si="2"/>
        <v>0.82608695652173914</v>
      </c>
      <c r="Z33"/>
      <c r="AA33" s="63"/>
    </row>
    <row r="34" spans="1:27" ht="39.950000000000003" customHeight="1" x14ac:dyDescent="0.2">
      <c r="A34" s="20" t="s">
        <v>306</v>
      </c>
      <c r="B34" s="20" t="s">
        <v>305</v>
      </c>
      <c r="C34" s="13" t="s">
        <v>304</v>
      </c>
      <c r="D34" s="12">
        <v>150000000</v>
      </c>
      <c r="F34" s="12">
        <v>0</v>
      </c>
      <c r="G34" s="12">
        <v>0</v>
      </c>
      <c r="H34" s="12">
        <v>150000000</v>
      </c>
      <c r="I34" s="12">
        <v>150000000</v>
      </c>
      <c r="J34" s="12">
        <v>0</v>
      </c>
      <c r="K34" s="12">
        <v>133510152</v>
      </c>
      <c r="L34" s="12">
        <v>0</v>
      </c>
      <c r="N34" s="12">
        <v>0</v>
      </c>
      <c r="O34" s="12">
        <v>0</v>
      </c>
      <c r="P34" s="5">
        <v>0</v>
      </c>
      <c r="Q34" s="5">
        <v>133510152</v>
      </c>
      <c r="R34" s="5">
        <v>133510152</v>
      </c>
      <c r="S34" s="5">
        <v>0</v>
      </c>
      <c r="T34" s="5">
        <v>0</v>
      </c>
      <c r="U34" s="5">
        <v>0</v>
      </c>
      <c r="V34" s="5">
        <f>D34-K34</f>
        <v>16489848</v>
      </c>
      <c r="W34" s="63"/>
      <c r="X34" s="53" t="s">
        <v>1</v>
      </c>
      <c r="Y34" s="63">
        <f t="shared" si="2"/>
        <v>0.89006768000000003</v>
      </c>
      <c r="Z34"/>
      <c r="AA34" s="63"/>
    </row>
    <row r="35" spans="1:27" ht="24" customHeight="1" x14ac:dyDescent="0.2">
      <c r="A35" s="20" t="s">
        <v>303</v>
      </c>
      <c r="B35" s="20" t="s">
        <v>302</v>
      </c>
      <c r="C35" s="13" t="s">
        <v>301</v>
      </c>
      <c r="D35" s="12">
        <v>69000000</v>
      </c>
      <c r="F35" s="12">
        <v>0</v>
      </c>
      <c r="G35" s="12">
        <v>0</v>
      </c>
      <c r="H35" s="12">
        <v>69000000</v>
      </c>
      <c r="I35" s="12">
        <v>69000000</v>
      </c>
      <c r="J35" s="12">
        <v>0</v>
      </c>
      <c r="K35" s="12">
        <v>66720000</v>
      </c>
      <c r="L35" s="12">
        <v>0</v>
      </c>
      <c r="N35" s="12">
        <v>0</v>
      </c>
      <c r="O35" s="12">
        <v>0</v>
      </c>
      <c r="P35" s="5">
        <v>0</v>
      </c>
      <c r="Q35" s="5">
        <v>66720000</v>
      </c>
      <c r="R35" s="5">
        <v>66720000</v>
      </c>
      <c r="S35" s="5">
        <v>0</v>
      </c>
      <c r="T35" s="5">
        <v>0</v>
      </c>
      <c r="U35" s="5">
        <v>0</v>
      </c>
      <c r="V35" s="5">
        <f>D35-K35</f>
        <v>2280000</v>
      </c>
      <c r="W35" s="63"/>
      <c r="X35" s="53" t="s">
        <v>1</v>
      </c>
      <c r="Y35" s="63">
        <f t="shared" si="2"/>
        <v>0.96695652173913038</v>
      </c>
      <c r="Z35"/>
      <c r="AA35" s="63"/>
    </row>
    <row r="36" spans="1:27" ht="36.950000000000003" customHeight="1" x14ac:dyDescent="0.2">
      <c r="A36" s="20" t="s">
        <v>300</v>
      </c>
      <c r="B36" s="20" t="s">
        <v>299</v>
      </c>
      <c r="C36" s="13" t="s">
        <v>298</v>
      </c>
      <c r="D36" s="12">
        <v>68354000</v>
      </c>
      <c r="F36" s="12">
        <v>68354000</v>
      </c>
      <c r="G36" s="12">
        <v>0</v>
      </c>
      <c r="H36" s="12"/>
      <c r="I36" s="12"/>
      <c r="J36" s="12">
        <v>0</v>
      </c>
      <c r="K36" s="12">
        <v>1236440</v>
      </c>
      <c r="L36" s="12">
        <v>1236440</v>
      </c>
      <c r="N36" s="12">
        <v>0</v>
      </c>
      <c r="O36" s="12">
        <v>0</v>
      </c>
      <c r="P36" s="5">
        <v>0</v>
      </c>
      <c r="Q36" s="5">
        <v>0</v>
      </c>
      <c r="R36" s="5">
        <v>0</v>
      </c>
      <c r="S36" s="5">
        <v>0</v>
      </c>
      <c r="T36" s="5">
        <v>0</v>
      </c>
      <c r="U36" s="5">
        <f>D36-K36</f>
        <v>67117560</v>
      </c>
      <c r="V36" s="5">
        <v>0</v>
      </c>
      <c r="W36" s="63"/>
      <c r="X36" s="53" t="s">
        <v>1</v>
      </c>
      <c r="Y36" s="63" t="e">
        <f t="shared" si="2"/>
        <v>#DIV/0!</v>
      </c>
      <c r="Z36"/>
      <c r="AA36" s="63"/>
    </row>
    <row r="37" spans="1:27" ht="36.950000000000003" customHeight="1" x14ac:dyDescent="0.2">
      <c r="A37" s="20" t="s">
        <v>297</v>
      </c>
      <c r="B37" s="20" t="s">
        <v>296</v>
      </c>
      <c r="C37" s="13" t="s">
        <v>295</v>
      </c>
      <c r="D37" s="12">
        <v>3020597865</v>
      </c>
      <c r="F37" s="12">
        <v>0</v>
      </c>
      <c r="G37" s="12">
        <v>0</v>
      </c>
      <c r="H37" s="12">
        <v>3020597865</v>
      </c>
      <c r="I37" s="12">
        <v>3020597865</v>
      </c>
      <c r="J37" s="12">
        <v>0</v>
      </c>
      <c r="K37" s="12">
        <v>2806723819</v>
      </c>
      <c r="L37" s="12">
        <v>0</v>
      </c>
      <c r="N37" s="12">
        <v>0</v>
      </c>
      <c r="O37" s="12">
        <v>0</v>
      </c>
      <c r="P37" s="5">
        <v>0</v>
      </c>
      <c r="Q37" s="5">
        <v>2806723819</v>
      </c>
      <c r="R37" s="5">
        <v>2806723819</v>
      </c>
      <c r="S37" s="5">
        <v>0</v>
      </c>
      <c r="T37" s="5">
        <v>0</v>
      </c>
      <c r="U37" s="5">
        <v>0</v>
      </c>
      <c r="V37" s="5">
        <f>D37-K37</f>
        <v>213874046</v>
      </c>
      <c r="W37" s="63"/>
      <c r="X37" s="53" t="s">
        <v>1</v>
      </c>
      <c r="Y37" s="63">
        <f t="shared" si="2"/>
        <v>0.92919479667314142</v>
      </c>
      <c r="Z37"/>
      <c r="AA37" s="63"/>
    </row>
    <row r="38" spans="1:27" ht="26.45" customHeight="1" x14ac:dyDescent="0.2">
      <c r="A38" s="20" t="s">
        <v>294</v>
      </c>
      <c r="B38" s="20" t="s">
        <v>293</v>
      </c>
      <c r="C38" s="13" t="s">
        <v>292</v>
      </c>
      <c r="D38" s="12">
        <v>2145335000</v>
      </c>
      <c r="F38" s="12">
        <v>0</v>
      </c>
      <c r="G38" s="12">
        <v>0</v>
      </c>
      <c r="H38" s="12">
        <v>2145335000</v>
      </c>
      <c r="I38" s="12">
        <v>2145335000</v>
      </c>
      <c r="J38" s="12">
        <v>0</v>
      </c>
      <c r="K38" s="12">
        <v>2005259937</v>
      </c>
      <c r="L38" s="12">
        <v>0</v>
      </c>
      <c r="N38" s="12">
        <v>0</v>
      </c>
      <c r="O38" s="12">
        <v>0</v>
      </c>
      <c r="P38" s="5">
        <v>0</v>
      </c>
      <c r="Q38" s="5">
        <v>2005259937</v>
      </c>
      <c r="R38" s="5">
        <v>2005259937</v>
      </c>
      <c r="S38" s="5">
        <v>0</v>
      </c>
      <c r="T38" s="5">
        <v>0</v>
      </c>
      <c r="U38" s="5">
        <v>0</v>
      </c>
      <c r="V38" s="5">
        <f>D38-K38</f>
        <v>140075063</v>
      </c>
      <c r="W38" s="63"/>
      <c r="X38" s="53" t="s">
        <v>1</v>
      </c>
      <c r="Y38" s="63">
        <f t="shared" si="2"/>
        <v>0.93470713757991175</v>
      </c>
      <c r="Z38"/>
      <c r="AA38" s="63"/>
    </row>
    <row r="39" spans="1:27" ht="26.45" customHeight="1" x14ac:dyDescent="0.2">
      <c r="A39" s="20" t="s">
        <v>291</v>
      </c>
      <c r="B39" s="20" t="s">
        <v>290</v>
      </c>
      <c r="C39" s="13" t="s">
        <v>289</v>
      </c>
      <c r="D39" s="12">
        <v>137300000</v>
      </c>
      <c r="F39" s="12">
        <v>0</v>
      </c>
      <c r="G39" s="12">
        <v>0</v>
      </c>
      <c r="H39" s="12">
        <v>137300000</v>
      </c>
      <c r="I39" s="12">
        <v>137300000</v>
      </c>
      <c r="J39" s="12">
        <v>0</v>
      </c>
      <c r="K39" s="12">
        <v>135468000</v>
      </c>
      <c r="L39" s="12">
        <v>0</v>
      </c>
      <c r="N39" s="12">
        <v>0</v>
      </c>
      <c r="O39" s="12">
        <v>0</v>
      </c>
      <c r="P39" s="5">
        <v>0</v>
      </c>
      <c r="Q39" s="5">
        <v>135468000</v>
      </c>
      <c r="R39" s="5">
        <v>135468000</v>
      </c>
      <c r="S39" s="5">
        <v>0</v>
      </c>
      <c r="T39" s="5">
        <v>0</v>
      </c>
      <c r="U39" s="5">
        <v>0</v>
      </c>
      <c r="V39" s="5">
        <f>D39-K39</f>
        <v>1832000</v>
      </c>
      <c r="W39" s="63"/>
      <c r="X39" s="53" t="s">
        <v>1</v>
      </c>
      <c r="Y39" s="63">
        <f t="shared" si="2"/>
        <v>0.98665695557174071</v>
      </c>
      <c r="Z39"/>
      <c r="AA39" s="63"/>
    </row>
    <row r="40" spans="1:27" ht="33.75" x14ac:dyDescent="0.2">
      <c r="A40" s="20" t="s">
        <v>288</v>
      </c>
      <c r="B40" s="20" t="s">
        <v>287</v>
      </c>
      <c r="C40" s="13" t="s">
        <v>286</v>
      </c>
      <c r="D40" s="12">
        <v>14985000000</v>
      </c>
      <c r="F40" s="12">
        <v>14985000000</v>
      </c>
      <c r="G40" s="12">
        <v>0</v>
      </c>
      <c r="H40" s="12">
        <v>0</v>
      </c>
      <c r="I40" s="12">
        <v>0</v>
      </c>
      <c r="J40" s="12">
        <v>0</v>
      </c>
      <c r="K40" s="12">
        <v>14205626887</v>
      </c>
      <c r="L40" s="12">
        <v>14205626887</v>
      </c>
      <c r="N40" s="12">
        <v>0</v>
      </c>
      <c r="O40" s="12">
        <v>0</v>
      </c>
      <c r="P40" s="5">
        <v>0</v>
      </c>
      <c r="Q40" s="5">
        <v>0</v>
      </c>
      <c r="R40" s="5">
        <v>0</v>
      </c>
      <c r="S40" s="5">
        <v>0</v>
      </c>
      <c r="T40" s="5">
        <v>0</v>
      </c>
      <c r="U40" s="5">
        <f>D40-K40</f>
        <v>779373113</v>
      </c>
      <c r="V40" s="5">
        <v>0</v>
      </c>
      <c r="W40" s="63">
        <f t="shared" si="1"/>
        <v>0.94798978224891561</v>
      </c>
      <c r="X40" s="53" t="s">
        <v>1</v>
      </c>
      <c r="Y40" s="63"/>
      <c r="Z40"/>
      <c r="AA40" s="63"/>
    </row>
    <row r="41" spans="1:27" ht="24" customHeight="1" x14ac:dyDescent="0.2">
      <c r="A41" s="20" t="s">
        <v>285</v>
      </c>
      <c r="B41" s="20" t="s">
        <v>284</v>
      </c>
      <c r="C41" s="13" t="s">
        <v>283</v>
      </c>
      <c r="D41" s="12">
        <v>1500000000</v>
      </c>
      <c r="F41" s="12">
        <v>0</v>
      </c>
      <c r="G41" s="12">
        <v>0</v>
      </c>
      <c r="H41" s="12">
        <v>1500000000</v>
      </c>
      <c r="I41" s="12">
        <v>1500000000</v>
      </c>
      <c r="J41" s="12">
        <v>0</v>
      </c>
      <c r="K41" s="12">
        <v>1214458542</v>
      </c>
      <c r="L41" s="12">
        <v>0</v>
      </c>
      <c r="N41" s="12">
        <v>0</v>
      </c>
      <c r="O41" s="12">
        <v>0</v>
      </c>
      <c r="P41" s="5">
        <v>0</v>
      </c>
      <c r="Q41" s="5">
        <v>1214458542</v>
      </c>
      <c r="R41" s="5">
        <v>1214458542</v>
      </c>
      <c r="S41" s="5">
        <v>0</v>
      </c>
      <c r="T41" s="5">
        <v>0</v>
      </c>
      <c r="U41" s="5">
        <v>0</v>
      </c>
      <c r="V41" s="5">
        <f t="shared" ref="V41:V46" si="3">D41-K41</f>
        <v>285541458</v>
      </c>
      <c r="W41" s="63"/>
      <c r="X41" s="53" t="s">
        <v>1</v>
      </c>
      <c r="Y41" s="63">
        <f t="shared" si="2"/>
        <v>0.80963902799999998</v>
      </c>
      <c r="Z41"/>
      <c r="AA41" s="63"/>
    </row>
    <row r="42" spans="1:27" ht="24.95" customHeight="1" x14ac:dyDescent="0.2">
      <c r="A42" s="20" t="s">
        <v>282</v>
      </c>
      <c r="B42" s="20" t="s">
        <v>281</v>
      </c>
      <c r="C42" s="13" t="s">
        <v>280</v>
      </c>
      <c r="D42" s="12">
        <v>1500000000</v>
      </c>
      <c r="F42" s="12">
        <v>0</v>
      </c>
      <c r="G42" s="12">
        <v>0</v>
      </c>
      <c r="H42" s="12">
        <v>1500000000</v>
      </c>
      <c r="I42" s="12">
        <v>1500000000</v>
      </c>
      <c r="J42" s="12">
        <v>0</v>
      </c>
      <c r="K42" s="12">
        <v>1225463995</v>
      </c>
      <c r="L42" s="12">
        <v>0</v>
      </c>
      <c r="N42" s="12">
        <v>0</v>
      </c>
      <c r="O42" s="12">
        <v>0</v>
      </c>
      <c r="P42" s="5">
        <v>0</v>
      </c>
      <c r="Q42" s="5">
        <v>1225463995</v>
      </c>
      <c r="R42" s="5">
        <v>1225463995</v>
      </c>
      <c r="S42" s="5">
        <v>0</v>
      </c>
      <c r="T42" s="5">
        <v>0</v>
      </c>
      <c r="U42" s="5">
        <v>0</v>
      </c>
      <c r="V42" s="5">
        <f t="shared" si="3"/>
        <v>274536005</v>
      </c>
      <c r="W42" s="63"/>
      <c r="X42" s="53" t="s">
        <v>1</v>
      </c>
      <c r="Y42" s="63">
        <f t="shared" si="2"/>
        <v>0.81697599666666665</v>
      </c>
      <c r="Z42"/>
      <c r="AA42" s="63"/>
    </row>
    <row r="43" spans="1:27" ht="33.75" x14ac:dyDescent="0.2">
      <c r="A43" s="20" t="s">
        <v>279</v>
      </c>
      <c r="B43" s="20" t="s">
        <v>278</v>
      </c>
      <c r="C43" s="13" t="s">
        <v>277</v>
      </c>
      <c r="D43" s="12">
        <v>3600000000</v>
      </c>
      <c r="F43" s="12">
        <v>3600000000</v>
      </c>
      <c r="G43" s="12">
        <v>0</v>
      </c>
      <c r="H43" s="12">
        <v>0</v>
      </c>
      <c r="I43" s="12">
        <v>0</v>
      </c>
      <c r="J43" s="12">
        <v>0</v>
      </c>
      <c r="K43" s="12">
        <v>771233335</v>
      </c>
      <c r="L43" s="12">
        <v>771233335</v>
      </c>
      <c r="N43" s="12">
        <v>0</v>
      </c>
      <c r="O43" s="12">
        <v>0</v>
      </c>
      <c r="P43" s="5">
        <v>0</v>
      </c>
      <c r="Q43" s="5">
        <v>0</v>
      </c>
      <c r="R43" s="5">
        <v>0</v>
      </c>
      <c r="S43" s="5">
        <v>0</v>
      </c>
      <c r="T43" s="5">
        <v>0</v>
      </c>
      <c r="U43" s="5"/>
      <c r="V43" s="5">
        <f t="shared" si="3"/>
        <v>2828766665</v>
      </c>
      <c r="W43" s="63">
        <f t="shared" si="1"/>
        <v>0.21423148194444444</v>
      </c>
      <c r="X43" s="53" t="s">
        <v>1</v>
      </c>
      <c r="Y43" s="63"/>
      <c r="Z43"/>
      <c r="AA43" s="63"/>
    </row>
    <row r="44" spans="1:27" ht="29.1" customHeight="1" x14ac:dyDescent="0.2">
      <c r="A44" s="20" t="s">
        <v>276</v>
      </c>
      <c r="B44" s="20" t="s">
        <v>275</v>
      </c>
      <c r="C44" s="13" t="s">
        <v>274</v>
      </c>
      <c r="D44" s="12">
        <v>500000000</v>
      </c>
      <c r="F44" s="12">
        <v>0</v>
      </c>
      <c r="G44" s="12">
        <v>0</v>
      </c>
      <c r="H44" s="12">
        <v>500000000</v>
      </c>
      <c r="I44" s="12">
        <v>500000000</v>
      </c>
      <c r="J44" s="12">
        <v>0</v>
      </c>
      <c r="K44" s="12">
        <v>351188200</v>
      </c>
      <c r="L44" s="12">
        <v>0</v>
      </c>
      <c r="N44" s="12">
        <v>0</v>
      </c>
      <c r="O44" s="12">
        <v>0</v>
      </c>
      <c r="P44" s="5">
        <v>0</v>
      </c>
      <c r="Q44" s="5">
        <v>351188200</v>
      </c>
      <c r="R44" s="5">
        <v>351188200</v>
      </c>
      <c r="S44" s="5">
        <v>0</v>
      </c>
      <c r="T44" s="5">
        <v>0</v>
      </c>
      <c r="U44" s="5">
        <v>0</v>
      </c>
      <c r="V44" s="5">
        <f t="shared" si="3"/>
        <v>148811800</v>
      </c>
      <c r="W44" s="63"/>
      <c r="X44" s="53" t="s">
        <v>1</v>
      </c>
      <c r="Y44" s="63">
        <f t="shared" si="2"/>
        <v>0.70237640000000001</v>
      </c>
      <c r="Z44"/>
      <c r="AA44" s="63"/>
    </row>
    <row r="45" spans="1:27" ht="26.1" customHeight="1" x14ac:dyDescent="0.2">
      <c r="A45" s="20" t="s">
        <v>273</v>
      </c>
      <c r="B45" s="20" t="s">
        <v>272</v>
      </c>
      <c r="C45" s="13" t="s">
        <v>271</v>
      </c>
      <c r="D45" s="12">
        <v>500000000</v>
      </c>
      <c r="F45" s="12">
        <v>0</v>
      </c>
      <c r="G45" s="12">
        <v>0</v>
      </c>
      <c r="H45" s="12">
        <v>500000000</v>
      </c>
      <c r="I45" s="12">
        <v>500000000</v>
      </c>
      <c r="J45" s="12">
        <v>0</v>
      </c>
      <c r="K45" s="12">
        <v>497125000</v>
      </c>
      <c r="L45" s="12">
        <v>0</v>
      </c>
      <c r="N45" s="12">
        <v>0</v>
      </c>
      <c r="O45" s="12">
        <v>0</v>
      </c>
      <c r="P45" s="5">
        <v>0</v>
      </c>
      <c r="Q45" s="5">
        <v>497125000</v>
      </c>
      <c r="R45" s="5">
        <v>497125000</v>
      </c>
      <c r="S45" s="5">
        <v>0</v>
      </c>
      <c r="T45" s="5">
        <v>0</v>
      </c>
      <c r="U45" s="5">
        <v>0</v>
      </c>
      <c r="V45" s="5">
        <f t="shared" si="3"/>
        <v>2875000</v>
      </c>
      <c r="W45" s="63"/>
      <c r="X45" s="53" t="s">
        <v>1</v>
      </c>
      <c r="Y45" s="63">
        <f t="shared" si="2"/>
        <v>0.99424999999999997</v>
      </c>
      <c r="Z45"/>
      <c r="AA45" s="63"/>
    </row>
    <row r="46" spans="1:27" ht="25.5" customHeight="1" x14ac:dyDescent="0.2">
      <c r="A46" s="20" t="s">
        <v>270</v>
      </c>
      <c r="B46" s="20" t="s">
        <v>269</v>
      </c>
      <c r="C46" s="13" t="s">
        <v>268</v>
      </c>
      <c r="D46" s="12">
        <v>800000000</v>
      </c>
      <c r="F46" s="12">
        <v>0</v>
      </c>
      <c r="G46" s="12">
        <v>0</v>
      </c>
      <c r="H46" s="12">
        <v>800000000</v>
      </c>
      <c r="I46" s="12">
        <v>800000000</v>
      </c>
      <c r="J46" s="12">
        <v>0</v>
      </c>
      <c r="K46" s="12">
        <v>787534000</v>
      </c>
      <c r="L46" s="12">
        <v>0</v>
      </c>
      <c r="N46" s="12">
        <v>0</v>
      </c>
      <c r="O46" s="12">
        <v>0</v>
      </c>
      <c r="P46" s="5">
        <v>0</v>
      </c>
      <c r="Q46" s="5">
        <v>787534000</v>
      </c>
      <c r="R46" s="5">
        <v>787534000</v>
      </c>
      <c r="S46" s="5">
        <v>0</v>
      </c>
      <c r="T46" s="5">
        <v>0</v>
      </c>
      <c r="U46" s="5">
        <v>0</v>
      </c>
      <c r="V46" s="5">
        <f t="shared" si="3"/>
        <v>12466000</v>
      </c>
      <c r="W46" s="63"/>
      <c r="X46" s="53" t="s">
        <v>1</v>
      </c>
      <c r="Y46" s="63">
        <f t="shared" si="2"/>
        <v>0.98441749999999995</v>
      </c>
      <c r="Z46"/>
      <c r="AA46" s="63"/>
    </row>
    <row r="47" spans="1:27" ht="45.95" customHeight="1" x14ac:dyDescent="0.2">
      <c r="A47" s="20" t="s">
        <v>267</v>
      </c>
      <c r="B47" s="20" t="s">
        <v>266</v>
      </c>
      <c r="C47" s="13" t="s">
        <v>265</v>
      </c>
      <c r="D47" s="12">
        <v>396000000</v>
      </c>
      <c r="F47" s="12">
        <v>0</v>
      </c>
      <c r="G47" s="12">
        <v>0</v>
      </c>
      <c r="H47" s="12">
        <v>396000000</v>
      </c>
      <c r="I47" s="12">
        <v>396000000</v>
      </c>
      <c r="J47" s="12">
        <v>0</v>
      </c>
      <c r="K47" s="12">
        <v>396000000</v>
      </c>
      <c r="L47" s="12">
        <v>0</v>
      </c>
      <c r="N47" s="12">
        <v>0</v>
      </c>
      <c r="O47" s="12">
        <v>0</v>
      </c>
      <c r="P47" s="5">
        <v>0</v>
      </c>
      <c r="Q47" s="5">
        <v>396000000</v>
      </c>
      <c r="R47" s="5">
        <v>396000000</v>
      </c>
      <c r="S47" s="5">
        <v>0</v>
      </c>
      <c r="T47" s="5">
        <v>0</v>
      </c>
      <c r="U47" s="5">
        <v>0</v>
      </c>
      <c r="V47" s="5">
        <v>0</v>
      </c>
      <c r="W47" s="63"/>
      <c r="X47" s="53" t="s">
        <v>1</v>
      </c>
      <c r="Y47" s="63">
        <f t="shared" si="2"/>
        <v>1</v>
      </c>
      <c r="Z47"/>
      <c r="AA47" s="63"/>
    </row>
    <row r="48" spans="1:27" ht="24.95" customHeight="1" x14ac:dyDescent="0.2">
      <c r="A48" s="20" t="s">
        <v>264</v>
      </c>
      <c r="B48" s="20" t="s">
        <v>263</v>
      </c>
      <c r="C48" s="13" t="s">
        <v>262</v>
      </c>
      <c r="D48" s="12">
        <v>1024000000</v>
      </c>
      <c r="F48" s="12">
        <v>0</v>
      </c>
      <c r="G48" s="12">
        <v>0</v>
      </c>
      <c r="H48" s="12">
        <v>1024000000</v>
      </c>
      <c r="I48" s="12">
        <v>1024000000</v>
      </c>
      <c r="J48" s="12">
        <v>0</v>
      </c>
      <c r="K48" s="12">
        <v>0</v>
      </c>
      <c r="L48" s="12">
        <v>0</v>
      </c>
      <c r="N48" s="12">
        <v>0</v>
      </c>
      <c r="O48" s="12">
        <v>0</v>
      </c>
      <c r="P48" s="5">
        <v>0</v>
      </c>
      <c r="Q48" s="5">
        <v>0</v>
      </c>
      <c r="R48" s="5">
        <v>0</v>
      </c>
      <c r="S48" s="5">
        <v>0</v>
      </c>
      <c r="T48" s="5">
        <v>0</v>
      </c>
      <c r="U48" s="5">
        <v>0</v>
      </c>
      <c r="V48" s="5">
        <f>D48-K48</f>
        <v>1024000000</v>
      </c>
      <c r="W48" s="63"/>
      <c r="X48" s="53" t="s">
        <v>1</v>
      </c>
      <c r="Y48" s="63">
        <f t="shared" si="2"/>
        <v>0</v>
      </c>
      <c r="Z48"/>
      <c r="AA48" s="63"/>
    </row>
    <row r="49" spans="1:27" ht="22.5" x14ac:dyDescent="0.2">
      <c r="A49" s="20" t="s">
        <v>261</v>
      </c>
      <c r="B49" s="20" t="s">
        <v>260</v>
      </c>
      <c r="C49" s="13" t="s">
        <v>259</v>
      </c>
      <c r="D49" s="12">
        <v>508000000</v>
      </c>
      <c r="F49" s="12">
        <v>0</v>
      </c>
      <c r="G49" s="12">
        <v>0</v>
      </c>
      <c r="H49" s="12">
        <v>508000000</v>
      </c>
      <c r="I49" s="12">
        <v>508000000</v>
      </c>
      <c r="J49" s="12">
        <v>0</v>
      </c>
      <c r="K49" s="12">
        <v>396932800</v>
      </c>
      <c r="L49" s="12">
        <v>0</v>
      </c>
      <c r="N49" s="12">
        <v>0</v>
      </c>
      <c r="O49" s="12">
        <v>0</v>
      </c>
      <c r="P49" s="5">
        <v>0</v>
      </c>
      <c r="Q49" s="5">
        <v>396932800</v>
      </c>
      <c r="R49" s="5">
        <v>396932800</v>
      </c>
      <c r="S49" s="5">
        <v>0</v>
      </c>
      <c r="T49" s="5">
        <v>0</v>
      </c>
      <c r="U49" s="5">
        <v>0</v>
      </c>
      <c r="V49" s="5">
        <f>D49-K49</f>
        <v>111067200</v>
      </c>
      <c r="W49" s="63"/>
      <c r="X49" s="53" t="s">
        <v>1</v>
      </c>
      <c r="Y49" s="63">
        <f t="shared" si="2"/>
        <v>0.78136377952755909</v>
      </c>
      <c r="Z49"/>
      <c r="AA49" s="63"/>
    </row>
    <row r="50" spans="1:27" ht="45.6" customHeight="1" x14ac:dyDescent="0.2">
      <c r="A50" s="20" t="s">
        <v>258</v>
      </c>
      <c r="B50" s="20" t="s">
        <v>257</v>
      </c>
      <c r="C50" s="13" t="s">
        <v>256</v>
      </c>
      <c r="D50" s="12">
        <v>735000000</v>
      </c>
      <c r="F50" s="12">
        <v>0</v>
      </c>
      <c r="G50" s="12">
        <v>0</v>
      </c>
      <c r="H50" s="12">
        <v>735000000</v>
      </c>
      <c r="I50" s="12">
        <v>735000000</v>
      </c>
      <c r="J50" s="12">
        <v>0</v>
      </c>
      <c r="K50" s="12">
        <v>0</v>
      </c>
      <c r="L50" s="12">
        <v>0</v>
      </c>
      <c r="N50" s="12">
        <v>0</v>
      </c>
      <c r="O50" s="12">
        <v>0</v>
      </c>
      <c r="P50" s="5">
        <v>0</v>
      </c>
      <c r="Q50" s="5">
        <v>0</v>
      </c>
      <c r="R50" s="5">
        <v>0</v>
      </c>
      <c r="S50" s="5">
        <v>0</v>
      </c>
      <c r="T50" s="5">
        <v>0</v>
      </c>
      <c r="U50" s="5">
        <v>0</v>
      </c>
      <c r="V50" s="5">
        <f>D50-K50</f>
        <v>735000000</v>
      </c>
      <c r="W50" s="63"/>
      <c r="X50" s="53" t="s">
        <v>1</v>
      </c>
      <c r="Y50" s="63">
        <f t="shared" si="2"/>
        <v>0</v>
      </c>
      <c r="Z50"/>
      <c r="AA50" s="63"/>
    </row>
    <row r="51" spans="1:27" ht="0" hidden="1" customHeight="1" x14ac:dyDescent="0.2">
      <c r="Y51" s="51" t="e">
        <f t="shared" si="2"/>
        <v>#DIV/0!</v>
      </c>
      <c r="AA51" s="51" t="e">
        <f t="shared" ref="AA51" si="4">S51/J51</f>
        <v>#DIV/0!</v>
      </c>
    </row>
    <row r="52" spans="1:27" ht="35.85" customHeight="1" x14ac:dyDescent="0.2"/>
    <row r="53" spans="1:27" x14ac:dyDescent="0.2">
      <c r="C53" s="66"/>
      <c r="D53" s="67"/>
    </row>
    <row r="54" spans="1:27" x14ac:dyDescent="0.2">
      <c r="C54" s="67"/>
      <c r="D54" s="67"/>
      <c r="J54" s="66"/>
      <c r="K54" s="67"/>
      <c r="L54" s="67"/>
    </row>
    <row r="55" spans="1:27" x14ac:dyDescent="0.2">
      <c r="C55" s="67"/>
      <c r="D55" s="67"/>
      <c r="J55" s="67"/>
      <c r="K55" s="67"/>
      <c r="L55" s="67"/>
      <c r="U55" s="66"/>
      <c r="V55" s="67"/>
      <c r="W55" s="67"/>
      <c r="X55" s="67"/>
      <c r="Y55" s="67"/>
    </row>
    <row r="56" spans="1:27" x14ac:dyDescent="0.2">
      <c r="J56" s="67"/>
      <c r="K56" s="67"/>
      <c r="L56" s="67"/>
      <c r="U56" s="67"/>
      <c r="V56" s="67"/>
      <c r="W56" s="67"/>
      <c r="X56" s="67"/>
      <c r="Y56" s="67"/>
    </row>
    <row r="57" spans="1:27" x14ac:dyDescent="0.2">
      <c r="U57" s="67"/>
      <c r="V57" s="67"/>
      <c r="W57" s="67"/>
      <c r="X57" s="67"/>
      <c r="Y57" s="67"/>
    </row>
    <row r="58" spans="1:27" ht="21" customHeight="1" x14ac:dyDescent="0.2"/>
  </sheetData>
  <mergeCells count="17">
    <mergeCell ref="A2:C2"/>
    <mergeCell ref="U2:AA2"/>
    <mergeCell ref="A4:AA4"/>
    <mergeCell ref="A6:AA6"/>
    <mergeCell ref="D8:J8"/>
    <mergeCell ref="K8:V8"/>
    <mergeCell ref="W8:AA8"/>
    <mergeCell ref="B5:AA5"/>
    <mergeCell ref="H9:J9"/>
    <mergeCell ref="Q9:S9"/>
    <mergeCell ref="Y9:AA9"/>
    <mergeCell ref="C53:D55"/>
    <mergeCell ref="J54:L56"/>
    <mergeCell ref="U55:Y57"/>
    <mergeCell ref="U9:U10"/>
    <mergeCell ref="T9:T10"/>
    <mergeCell ref="V9:V10"/>
  </mergeCells>
  <pageMargins left="0.196850393700787" right="0.196850393700787" top="0.94685039400000004" bottom="0.54685433070866096" header="0.196850393700787" footer="0.196850393700787"/>
  <pageSetup paperSize="8" scale="73" fitToHeight="0" orientation="landscape" horizontalDpi="300" verticalDpi="300" r:id="rId1"/>
  <headerFooter alignWithMargins="0">
    <oddFooter>&amp;C&amp;"Arial,Regular"&amp;10&amp;P/&amp;N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S70"/>
  <sheetViews>
    <sheetView showGridLines="0" zoomScale="110" zoomScaleNormal="110" workbookViewId="0">
      <selection activeCell="A2" sqref="A2:E2"/>
    </sheetView>
  </sheetViews>
  <sheetFormatPr defaultColWidth="9" defaultRowHeight="14.25" x14ac:dyDescent="0.2"/>
  <cols>
    <col min="1" max="1" width="7.875" style="7" customWidth="1"/>
    <col min="2" max="2" width="0" style="7" hidden="1" customWidth="1"/>
    <col min="3" max="3" width="21.75" style="7" customWidth="1"/>
    <col min="4" max="4" width="0.875" style="7" customWidth="1"/>
    <col min="5" max="5" width="10.375" style="7" customWidth="1"/>
    <col min="6" max="6" width="2.25" style="7" customWidth="1"/>
    <col min="7" max="7" width="12.875" style="7" customWidth="1"/>
    <col min="8" max="8" width="12.125" style="7" customWidth="1"/>
    <col min="9" max="9" width="0" style="7" hidden="1" customWidth="1"/>
    <col min="10" max="11" width="12.375" style="7" customWidth="1"/>
    <col min="12" max="12" width="0" style="7" hidden="1" customWidth="1"/>
    <col min="13" max="13" width="13" style="7" customWidth="1"/>
    <col min="14" max="14" width="0" style="7" hidden="1" customWidth="1"/>
    <col min="15" max="15" width="12.125" style="7" customWidth="1"/>
    <col min="16" max="16" width="8.875" style="7" customWidth="1"/>
    <col min="17" max="17" width="3" style="7" customWidth="1"/>
    <col min="18" max="18" width="11.375" style="7" customWidth="1"/>
    <col min="19" max="19" width="11.25" style="7" customWidth="1"/>
    <col min="20" max="20" width="0" style="7" hidden="1" customWidth="1"/>
    <col min="21" max="21" width="0.125" style="7" customWidth="1"/>
    <col min="22" max="16384" width="9" style="7"/>
  </cols>
  <sheetData>
    <row r="1" spans="1:19" ht="7.35" customHeight="1" x14ac:dyDescent="0.2"/>
    <row r="2" spans="1:19" ht="34.5" customHeight="1" x14ac:dyDescent="0.25">
      <c r="A2" s="98" t="s">
        <v>690</v>
      </c>
      <c r="B2" s="99"/>
      <c r="C2" s="99"/>
      <c r="D2" s="99"/>
      <c r="E2" s="99"/>
      <c r="Q2" s="76" t="s">
        <v>255</v>
      </c>
      <c r="R2" s="67"/>
      <c r="S2" s="67"/>
    </row>
    <row r="3" spans="1:19" x14ac:dyDescent="0.2">
      <c r="Q3" s="67"/>
      <c r="R3" s="67"/>
      <c r="S3" s="67"/>
    </row>
    <row r="4" spans="1:19" ht="14.85" customHeight="1" x14ac:dyDescent="0.2"/>
    <row r="5" spans="1:19" ht="37.5" customHeight="1" x14ac:dyDescent="0.2">
      <c r="A5" s="77" t="s">
        <v>689</v>
      </c>
      <c r="B5" s="67"/>
      <c r="C5" s="67"/>
      <c r="D5" s="67"/>
      <c r="E5" s="67"/>
      <c r="F5" s="67"/>
      <c r="G5" s="67"/>
      <c r="H5" s="67"/>
      <c r="I5" s="67"/>
      <c r="J5" s="67"/>
      <c r="K5" s="67"/>
      <c r="L5" s="67"/>
      <c r="M5" s="67"/>
      <c r="N5" s="67"/>
      <c r="O5" s="67"/>
      <c r="P5" s="67"/>
      <c r="Q5" s="67"/>
      <c r="R5" s="67"/>
      <c r="S5" s="67"/>
    </row>
    <row r="6" spans="1:19" ht="15" customHeight="1" x14ac:dyDescent="0.25">
      <c r="A6" s="79" t="s">
        <v>691</v>
      </c>
      <c r="B6" s="79"/>
      <c r="C6" s="79"/>
      <c r="D6" s="79"/>
      <c r="E6" s="79"/>
      <c r="F6" s="79"/>
      <c r="G6" s="79"/>
      <c r="H6" s="79"/>
      <c r="I6" s="79"/>
      <c r="J6" s="79"/>
      <c r="K6" s="79"/>
      <c r="L6" s="79"/>
      <c r="M6" s="79"/>
      <c r="N6" s="79"/>
      <c r="O6" s="79"/>
      <c r="P6" s="79"/>
      <c r="Q6" s="79"/>
      <c r="R6" s="79"/>
      <c r="S6" s="79"/>
    </row>
    <row r="7" spans="1:19" ht="18" customHeight="1" x14ac:dyDescent="0.2">
      <c r="A7" s="78" t="s">
        <v>206</v>
      </c>
      <c r="B7" s="67"/>
      <c r="C7" s="67"/>
      <c r="D7" s="67"/>
      <c r="E7" s="67"/>
      <c r="F7" s="67"/>
      <c r="G7" s="67"/>
      <c r="H7" s="67"/>
      <c r="I7" s="67"/>
      <c r="J7" s="67"/>
      <c r="K7" s="67"/>
      <c r="L7" s="67"/>
      <c r="M7" s="67"/>
      <c r="N7" s="67"/>
      <c r="O7" s="67"/>
      <c r="P7" s="67"/>
      <c r="Q7" s="67"/>
      <c r="R7" s="67"/>
      <c r="S7" s="67"/>
    </row>
    <row r="8" spans="1:19" ht="9" customHeight="1" x14ac:dyDescent="0.2"/>
    <row r="9" spans="1:19" ht="20.45" customHeight="1" x14ac:dyDescent="0.2">
      <c r="A9" s="16" t="s">
        <v>1</v>
      </c>
      <c r="C9" s="97" t="s">
        <v>1</v>
      </c>
      <c r="D9" s="73"/>
      <c r="E9" s="97" t="s">
        <v>1</v>
      </c>
      <c r="F9" s="73"/>
      <c r="G9" s="93" t="s">
        <v>254</v>
      </c>
      <c r="H9" s="70"/>
      <c r="J9" s="16" t="s">
        <v>1</v>
      </c>
      <c r="K9" s="93" t="s">
        <v>254</v>
      </c>
      <c r="L9" s="69"/>
      <c r="M9" s="70"/>
      <c r="O9" s="93" t="s">
        <v>71</v>
      </c>
      <c r="P9" s="69"/>
      <c r="Q9" s="69"/>
      <c r="R9" s="70"/>
      <c r="S9" s="16" t="s">
        <v>151</v>
      </c>
    </row>
    <row r="10" spans="1:19" ht="25.5" x14ac:dyDescent="0.2">
      <c r="A10" s="15" t="s">
        <v>3</v>
      </c>
      <c r="C10" s="87" t="s">
        <v>4</v>
      </c>
      <c r="D10" s="89"/>
      <c r="E10" s="87" t="s">
        <v>253</v>
      </c>
      <c r="F10" s="89"/>
      <c r="G10" s="14" t="s">
        <v>252</v>
      </c>
      <c r="H10" s="14" t="s">
        <v>251</v>
      </c>
      <c r="J10" s="15" t="s">
        <v>6</v>
      </c>
      <c r="K10" s="15" t="s">
        <v>249</v>
      </c>
      <c r="M10" s="15" t="s">
        <v>248</v>
      </c>
      <c r="O10" s="15" t="s">
        <v>250</v>
      </c>
      <c r="P10" s="87" t="s">
        <v>249</v>
      </c>
      <c r="Q10" s="89"/>
      <c r="R10" s="15" t="s">
        <v>248</v>
      </c>
      <c r="S10" s="15" t="s">
        <v>1</v>
      </c>
    </row>
    <row r="11" spans="1:19" x14ac:dyDescent="0.2">
      <c r="A11" s="15" t="s">
        <v>9</v>
      </c>
      <c r="C11" s="87" t="s">
        <v>10</v>
      </c>
      <c r="D11" s="89"/>
      <c r="E11" s="87" t="s">
        <v>247</v>
      </c>
      <c r="F11" s="89"/>
      <c r="G11" s="15" t="s">
        <v>12</v>
      </c>
      <c r="H11" s="14" t="s">
        <v>38</v>
      </c>
      <c r="J11" s="14" t="s">
        <v>246</v>
      </c>
      <c r="K11" s="14" t="s">
        <v>42</v>
      </c>
      <c r="M11" s="14" t="s">
        <v>44</v>
      </c>
      <c r="O11" s="14" t="s">
        <v>245</v>
      </c>
      <c r="P11" s="93" t="s">
        <v>244</v>
      </c>
      <c r="Q11" s="70"/>
      <c r="R11" s="14" t="s">
        <v>243</v>
      </c>
      <c r="S11" s="14" t="s">
        <v>113</v>
      </c>
    </row>
    <row r="12" spans="1:19" ht="24" customHeight="1" x14ac:dyDescent="0.2">
      <c r="A12" s="21"/>
      <c r="C12" s="84" t="s">
        <v>242</v>
      </c>
      <c r="D12" s="70"/>
      <c r="E12" s="85">
        <f>E13+E37</f>
        <v>131491900000</v>
      </c>
      <c r="F12" s="70"/>
      <c r="G12" s="9">
        <v>0</v>
      </c>
      <c r="H12" s="85">
        <f>H13+H37</f>
        <v>131491900000</v>
      </c>
      <c r="I12" s="70"/>
      <c r="J12" s="9">
        <f>J13+J37+J65+J66</f>
        <v>194117828559</v>
      </c>
      <c r="K12" s="9">
        <v>0</v>
      </c>
      <c r="M12" s="9">
        <f>M13+M37+M65+M66</f>
        <v>194117828559</v>
      </c>
      <c r="O12" s="55">
        <f>J12/E12</f>
        <v>1.4762721396451035</v>
      </c>
      <c r="P12" s="86"/>
      <c r="Q12" s="70"/>
      <c r="R12" s="51">
        <f>M12/H12</f>
        <v>1.4762721396451035</v>
      </c>
      <c r="S12" s="8"/>
    </row>
    <row r="13" spans="1:19" ht="24.75" customHeight="1" x14ac:dyDescent="0.2">
      <c r="A13" s="21" t="s">
        <v>9</v>
      </c>
      <c r="C13" s="84" t="s">
        <v>241</v>
      </c>
      <c r="D13" s="70"/>
      <c r="E13" s="85">
        <f>E14+E29</f>
        <v>112117200000</v>
      </c>
      <c r="F13" s="70"/>
      <c r="G13" s="9">
        <v>0</v>
      </c>
      <c r="H13" s="85">
        <f>H14+H29</f>
        <v>112117200000</v>
      </c>
      <c r="I13" s="70"/>
      <c r="J13" s="36">
        <f>152091967432-26400000</f>
        <v>152065567432</v>
      </c>
      <c r="K13" s="36">
        <v>0</v>
      </c>
      <c r="L13" s="33"/>
      <c r="M13" s="36">
        <f>152091967432-26400000</f>
        <v>152065567432</v>
      </c>
      <c r="O13" s="55">
        <f t="shared" ref="O13:O54" si="0">J13/E13</f>
        <v>1.3563090001534108</v>
      </c>
      <c r="P13" s="86"/>
      <c r="Q13" s="70"/>
      <c r="R13" s="51">
        <f t="shared" ref="R13:R54" si="1">M13/H13</f>
        <v>1.3563090001534108</v>
      </c>
      <c r="S13" s="8"/>
    </row>
    <row r="14" spans="1:19" x14ac:dyDescent="0.2">
      <c r="A14" s="21" t="s">
        <v>16</v>
      </c>
      <c r="C14" s="84" t="s">
        <v>36</v>
      </c>
      <c r="D14" s="70"/>
      <c r="E14" s="85">
        <f>E18</f>
        <v>3199100000</v>
      </c>
      <c r="F14" s="70"/>
      <c r="G14" s="9">
        <v>0</v>
      </c>
      <c r="H14" s="85">
        <f>H18</f>
        <v>3199100000</v>
      </c>
      <c r="I14" s="70"/>
      <c r="J14" s="9">
        <v>17282463311</v>
      </c>
      <c r="K14" s="9">
        <v>0</v>
      </c>
      <c r="M14" s="9">
        <v>17282463311</v>
      </c>
      <c r="O14" s="55">
        <f t="shared" si="0"/>
        <v>5.4022891785189584</v>
      </c>
      <c r="P14" s="86"/>
      <c r="Q14" s="70"/>
      <c r="R14" s="51">
        <f t="shared" si="1"/>
        <v>5.4022891785189584</v>
      </c>
      <c r="S14" s="8"/>
    </row>
    <row r="15" spans="1:19" x14ac:dyDescent="0.2">
      <c r="A15" s="20" t="s">
        <v>11</v>
      </c>
      <c r="C15" s="80" t="s">
        <v>240</v>
      </c>
      <c r="D15" s="70"/>
      <c r="E15" s="81">
        <f>E18</f>
        <v>3199100000</v>
      </c>
      <c r="F15" s="70"/>
      <c r="G15" s="12">
        <v>0</v>
      </c>
      <c r="H15" s="81">
        <v>0</v>
      </c>
      <c r="I15" s="70"/>
      <c r="J15" s="12">
        <v>17282463311</v>
      </c>
      <c r="K15" s="12">
        <v>0</v>
      </c>
      <c r="M15" s="12">
        <v>17282463311</v>
      </c>
      <c r="O15" s="55">
        <f t="shared" si="0"/>
        <v>5.4022891785189584</v>
      </c>
      <c r="P15" s="82"/>
      <c r="Q15" s="70"/>
      <c r="R15" s="51"/>
      <c r="S15" s="11"/>
    </row>
    <row r="16" spans="1:19" x14ac:dyDescent="0.2">
      <c r="A16" s="38"/>
      <c r="C16" s="108" t="s">
        <v>239</v>
      </c>
      <c r="D16" s="70"/>
      <c r="E16" s="109">
        <v>0</v>
      </c>
      <c r="F16" s="70"/>
      <c r="G16" s="19">
        <v>0</v>
      </c>
      <c r="H16" s="109">
        <v>0</v>
      </c>
      <c r="I16" s="70"/>
      <c r="J16" s="19">
        <v>0</v>
      </c>
      <c r="K16" s="19">
        <v>0</v>
      </c>
      <c r="M16" s="19">
        <v>0</v>
      </c>
      <c r="O16" s="55"/>
      <c r="P16" s="110"/>
      <c r="Q16" s="70"/>
      <c r="R16" s="51"/>
      <c r="S16" s="18"/>
    </row>
    <row r="17" spans="1:19" x14ac:dyDescent="0.2">
      <c r="A17" s="20"/>
      <c r="C17" s="80" t="s">
        <v>238</v>
      </c>
      <c r="D17" s="70"/>
      <c r="E17" s="81"/>
      <c r="F17" s="70"/>
      <c r="G17" s="12">
        <v>0</v>
      </c>
      <c r="H17" s="81"/>
      <c r="I17" s="70"/>
      <c r="J17" s="12">
        <v>0</v>
      </c>
      <c r="K17" s="12">
        <v>0</v>
      </c>
      <c r="M17" s="12">
        <v>0</v>
      </c>
      <c r="O17" s="55"/>
      <c r="P17" s="82"/>
      <c r="Q17" s="70"/>
      <c r="R17" s="51"/>
      <c r="S17" s="11"/>
    </row>
    <row r="18" spans="1:19" x14ac:dyDescent="0.2">
      <c r="A18" s="20"/>
      <c r="C18" s="80" t="s">
        <v>237</v>
      </c>
      <c r="D18" s="70"/>
      <c r="E18" s="81">
        <v>3199100000</v>
      </c>
      <c r="F18" s="70"/>
      <c r="G18" s="12">
        <v>0</v>
      </c>
      <c r="H18" s="81">
        <v>3199100000</v>
      </c>
      <c r="I18" s="70"/>
      <c r="J18" s="12">
        <v>17282463311</v>
      </c>
      <c r="K18" s="12">
        <v>0</v>
      </c>
      <c r="M18" s="12">
        <v>17282463311</v>
      </c>
      <c r="O18" s="55">
        <f t="shared" si="0"/>
        <v>5.4022891785189584</v>
      </c>
      <c r="P18" s="82"/>
      <c r="Q18" s="70"/>
      <c r="R18" s="51">
        <f t="shared" si="1"/>
        <v>5.4022891785189584</v>
      </c>
      <c r="S18" s="11"/>
    </row>
    <row r="19" spans="1:19" ht="26.1" customHeight="1" x14ac:dyDescent="0.2">
      <c r="A19" s="20"/>
      <c r="C19" s="80" t="s">
        <v>236</v>
      </c>
      <c r="D19" s="70"/>
      <c r="E19" s="81">
        <v>0</v>
      </c>
      <c r="F19" s="70"/>
      <c r="G19" s="12">
        <v>0</v>
      </c>
      <c r="H19" s="81">
        <v>0</v>
      </c>
      <c r="I19" s="70"/>
      <c r="J19" s="12">
        <v>0</v>
      </c>
      <c r="K19" s="12">
        <v>0</v>
      </c>
      <c r="M19" s="12">
        <v>0</v>
      </c>
      <c r="O19" s="54"/>
      <c r="P19" s="82"/>
      <c r="Q19" s="70"/>
      <c r="R19" s="51"/>
      <c r="S19" s="11"/>
    </row>
    <row r="20" spans="1:19" x14ac:dyDescent="0.2">
      <c r="A20" s="20"/>
      <c r="C20" s="80" t="s">
        <v>235</v>
      </c>
      <c r="D20" s="70"/>
      <c r="E20" s="81">
        <v>0</v>
      </c>
      <c r="F20" s="70"/>
      <c r="G20" s="12">
        <v>0</v>
      </c>
      <c r="H20" s="81">
        <v>0</v>
      </c>
      <c r="I20" s="70"/>
      <c r="J20" s="12">
        <v>0</v>
      </c>
      <c r="K20" s="12">
        <v>0</v>
      </c>
      <c r="M20" s="12">
        <v>0</v>
      </c>
      <c r="O20" s="54"/>
      <c r="P20" s="82"/>
      <c r="Q20" s="70"/>
      <c r="R20" s="51"/>
      <c r="S20" s="11"/>
    </row>
    <row r="21" spans="1:19" x14ac:dyDescent="0.2">
      <c r="A21" s="20"/>
      <c r="C21" s="80" t="s">
        <v>234</v>
      </c>
      <c r="D21" s="70"/>
      <c r="E21" s="81">
        <v>0</v>
      </c>
      <c r="F21" s="70"/>
      <c r="G21" s="12">
        <v>0</v>
      </c>
      <c r="H21" s="81">
        <v>0</v>
      </c>
      <c r="I21" s="70"/>
      <c r="J21" s="12">
        <v>0</v>
      </c>
      <c r="K21" s="12">
        <v>0</v>
      </c>
      <c r="M21" s="12">
        <v>0</v>
      </c>
      <c r="O21" s="54"/>
      <c r="P21" s="82"/>
      <c r="Q21" s="70"/>
      <c r="R21" s="51"/>
      <c r="S21" s="11"/>
    </row>
    <row r="22" spans="1:19" x14ac:dyDescent="0.2">
      <c r="A22" s="20"/>
      <c r="C22" s="80" t="s">
        <v>233</v>
      </c>
      <c r="D22" s="70"/>
      <c r="E22" s="81">
        <v>0</v>
      </c>
      <c r="F22" s="70"/>
      <c r="G22" s="12">
        <v>0</v>
      </c>
      <c r="H22" s="81">
        <v>0</v>
      </c>
      <c r="I22" s="70"/>
      <c r="J22" s="12">
        <v>0</v>
      </c>
      <c r="K22" s="12">
        <v>0</v>
      </c>
      <c r="M22" s="12">
        <v>0</v>
      </c>
      <c r="O22" s="54"/>
      <c r="P22" s="82"/>
      <c r="Q22" s="70"/>
      <c r="R22" s="51"/>
      <c r="S22" s="11"/>
    </row>
    <row r="23" spans="1:19" x14ac:dyDescent="0.2">
      <c r="A23" s="38"/>
      <c r="C23" s="108" t="s">
        <v>232</v>
      </c>
      <c r="D23" s="70"/>
      <c r="E23" s="109">
        <v>0</v>
      </c>
      <c r="F23" s="70"/>
      <c r="G23" s="19">
        <v>0</v>
      </c>
      <c r="H23" s="109">
        <v>0</v>
      </c>
      <c r="I23" s="70"/>
      <c r="J23" s="19">
        <v>0</v>
      </c>
      <c r="K23" s="19">
        <v>0</v>
      </c>
      <c r="M23" s="19">
        <v>0</v>
      </c>
      <c r="O23" s="54"/>
      <c r="P23" s="110"/>
      <c r="Q23" s="70"/>
      <c r="R23" s="51"/>
      <c r="S23" s="18"/>
    </row>
    <row r="24" spans="1:19" ht="23.45" customHeight="1" x14ac:dyDescent="0.2">
      <c r="A24" s="20"/>
      <c r="C24" s="80" t="s">
        <v>231</v>
      </c>
      <c r="D24" s="70"/>
      <c r="E24" s="81">
        <v>0</v>
      </c>
      <c r="F24" s="70"/>
      <c r="G24" s="12">
        <v>0</v>
      </c>
      <c r="H24" s="81">
        <v>0</v>
      </c>
      <c r="I24" s="70"/>
      <c r="J24" s="12">
        <v>0</v>
      </c>
      <c r="K24" s="12">
        <v>0</v>
      </c>
      <c r="M24" s="12">
        <v>0</v>
      </c>
      <c r="O24" s="54"/>
      <c r="P24" s="82"/>
      <c r="Q24" s="70"/>
      <c r="R24" s="51"/>
      <c r="S24" s="11"/>
    </row>
    <row r="25" spans="1:19" ht="60.75" customHeight="1" x14ac:dyDescent="0.2">
      <c r="A25" s="20"/>
      <c r="C25" s="80" t="s">
        <v>164</v>
      </c>
      <c r="D25" s="70"/>
      <c r="E25" s="81">
        <v>0</v>
      </c>
      <c r="F25" s="70"/>
      <c r="G25" s="12">
        <v>0</v>
      </c>
      <c r="H25" s="81">
        <v>0</v>
      </c>
      <c r="I25" s="70"/>
      <c r="J25" s="12">
        <v>0</v>
      </c>
      <c r="K25" s="12">
        <v>0</v>
      </c>
      <c r="M25" s="12">
        <v>0</v>
      </c>
      <c r="O25" s="54"/>
      <c r="P25" s="82"/>
      <c r="Q25" s="70"/>
      <c r="R25" s="51"/>
      <c r="S25" s="11"/>
    </row>
    <row r="26" spans="1:19" x14ac:dyDescent="0.2">
      <c r="A26" s="20"/>
      <c r="C26" s="80" t="s">
        <v>230</v>
      </c>
      <c r="D26" s="70"/>
      <c r="E26" s="81">
        <v>0</v>
      </c>
      <c r="F26" s="70"/>
      <c r="G26" s="12">
        <v>0</v>
      </c>
      <c r="H26" s="81">
        <v>0</v>
      </c>
      <c r="I26" s="70"/>
      <c r="J26" s="12">
        <v>0</v>
      </c>
      <c r="K26" s="12">
        <v>0</v>
      </c>
      <c r="M26" s="12">
        <v>0</v>
      </c>
      <c r="O26" s="54"/>
      <c r="P26" s="82"/>
      <c r="Q26" s="70"/>
      <c r="R26" s="51"/>
      <c r="S26" s="11"/>
    </row>
    <row r="27" spans="1:19" ht="25.5" customHeight="1" x14ac:dyDescent="0.2">
      <c r="A27" s="20"/>
      <c r="C27" s="80" t="s">
        <v>229</v>
      </c>
      <c r="D27" s="70"/>
      <c r="E27" s="81">
        <v>0</v>
      </c>
      <c r="F27" s="70"/>
      <c r="G27" s="12">
        <v>0</v>
      </c>
      <c r="H27" s="81">
        <v>0</v>
      </c>
      <c r="I27" s="70"/>
      <c r="J27" s="12">
        <v>0</v>
      </c>
      <c r="K27" s="12">
        <v>0</v>
      </c>
      <c r="M27" s="12">
        <v>0</v>
      </c>
      <c r="O27" s="54"/>
      <c r="P27" s="82"/>
      <c r="Q27" s="70"/>
      <c r="R27" s="51"/>
      <c r="S27" s="11"/>
    </row>
    <row r="28" spans="1:19" ht="58.5" customHeight="1" x14ac:dyDescent="0.2">
      <c r="A28" s="20" t="s">
        <v>12</v>
      </c>
      <c r="C28" s="80" t="s">
        <v>228</v>
      </c>
      <c r="D28" s="70"/>
      <c r="E28" s="81">
        <v>0</v>
      </c>
      <c r="F28" s="70"/>
      <c r="G28" s="12">
        <v>0</v>
      </c>
      <c r="H28" s="81">
        <v>0</v>
      </c>
      <c r="I28" s="70"/>
      <c r="J28" s="12">
        <v>0</v>
      </c>
      <c r="K28" s="12">
        <v>0</v>
      </c>
      <c r="M28" s="12">
        <v>0</v>
      </c>
      <c r="O28" s="54"/>
      <c r="P28" s="82"/>
      <c r="Q28" s="70"/>
      <c r="R28" s="51"/>
      <c r="S28" s="11"/>
    </row>
    <row r="29" spans="1:19" x14ac:dyDescent="0.2">
      <c r="A29" s="21" t="s">
        <v>20</v>
      </c>
      <c r="C29" s="84" t="s">
        <v>219</v>
      </c>
      <c r="D29" s="70"/>
      <c r="E29" s="85">
        <v>108918100000</v>
      </c>
      <c r="F29" s="70"/>
      <c r="G29" s="9">
        <v>0</v>
      </c>
      <c r="H29" s="85">
        <v>108918100000</v>
      </c>
      <c r="I29" s="70"/>
      <c r="J29" s="36">
        <f>134809504121-26400000</f>
        <v>134783104121</v>
      </c>
      <c r="K29" s="36">
        <v>0</v>
      </c>
      <c r="L29" s="33"/>
      <c r="M29" s="36">
        <f>134809504121-26400000</f>
        <v>134783104121</v>
      </c>
      <c r="O29" s="51">
        <f t="shared" si="0"/>
        <v>1.2374720466203506</v>
      </c>
      <c r="P29" s="86"/>
      <c r="Q29" s="70"/>
      <c r="R29" s="51">
        <f t="shared" si="1"/>
        <v>1.2374720466203506</v>
      </c>
      <c r="S29" s="8"/>
    </row>
    <row r="30" spans="1:19" x14ac:dyDescent="0.2">
      <c r="A30" s="38"/>
      <c r="C30" s="108" t="s">
        <v>168</v>
      </c>
      <c r="D30" s="70"/>
      <c r="E30" s="109">
        <v>0</v>
      </c>
      <c r="F30" s="70"/>
      <c r="G30" s="19">
        <v>0</v>
      </c>
      <c r="H30" s="109">
        <v>0</v>
      </c>
      <c r="I30" s="70"/>
      <c r="J30" s="39">
        <v>0</v>
      </c>
      <c r="K30" s="39">
        <v>0</v>
      </c>
      <c r="L30" s="33"/>
      <c r="M30" s="39">
        <v>0</v>
      </c>
      <c r="O30" s="51"/>
      <c r="P30" s="110"/>
      <c r="Q30" s="70"/>
      <c r="R30" s="51"/>
      <c r="S30" s="18"/>
    </row>
    <row r="31" spans="1:19" x14ac:dyDescent="0.2">
      <c r="A31" s="20" t="s">
        <v>11</v>
      </c>
      <c r="C31" s="80" t="s">
        <v>194</v>
      </c>
      <c r="D31" s="70"/>
      <c r="E31" s="81">
        <v>74248747000</v>
      </c>
      <c r="F31" s="70"/>
      <c r="G31" s="12">
        <v>0</v>
      </c>
      <c r="H31" s="81">
        <v>74248747000</v>
      </c>
      <c r="I31" s="70"/>
      <c r="J31" s="32">
        <f>76425542180-26400000</f>
        <v>76399142180</v>
      </c>
      <c r="K31" s="32">
        <v>0</v>
      </c>
      <c r="L31" s="33"/>
      <c r="M31" s="32">
        <f>76425542180-26400000</f>
        <v>76399142180</v>
      </c>
      <c r="O31" s="51">
        <f t="shared" si="0"/>
        <v>1.0289620399924055</v>
      </c>
      <c r="P31" s="82"/>
      <c r="Q31" s="70"/>
      <c r="R31" s="51">
        <f t="shared" si="1"/>
        <v>1.0289620399924055</v>
      </c>
      <c r="S31" s="11"/>
    </row>
    <row r="32" spans="1:19" x14ac:dyDescent="0.2">
      <c r="A32" s="20" t="s">
        <v>12</v>
      </c>
      <c r="C32" s="80" t="s">
        <v>193</v>
      </c>
      <c r="D32" s="70"/>
      <c r="E32" s="81">
        <v>0</v>
      </c>
      <c r="F32" s="70"/>
      <c r="G32" s="12">
        <v>0</v>
      </c>
      <c r="H32" s="81">
        <v>0</v>
      </c>
      <c r="I32" s="70"/>
      <c r="J32" s="12">
        <v>0</v>
      </c>
      <c r="K32" s="12">
        <v>0</v>
      </c>
      <c r="M32" s="12">
        <v>0</v>
      </c>
      <c r="O32" s="54"/>
      <c r="P32" s="82"/>
      <c r="Q32" s="70"/>
      <c r="R32" s="51"/>
      <c r="S32" s="11"/>
    </row>
    <row r="33" spans="1:19" x14ac:dyDescent="0.2">
      <c r="A33" s="21" t="s">
        <v>26</v>
      </c>
      <c r="C33" s="84" t="s">
        <v>227</v>
      </c>
      <c r="D33" s="70"/>
      <c r="E33" s="85">
        <v>0</v>
      </c>
      <c r="F33" s="70"/>
      <c r="G33" s="9">
        <v>0</v>
      </c>
      <c r="H33" s="85">
        <v>0</v>
      </c>
      <c r="I33" s="70"/>
      <c r="J33" s="9">
        <v>0</v>
      </c>
      <c r="K33" s="9">
        <v>0</v>
      </c>
      <c r="M33" s="9">
        <v>0</v>
      </c>
      <c r="O33" s="54"/>
      <c r="P33" s="86"/>
      <c r="Q33" s="70"/>
      <c r="R33" s="51"/>
      <c r="S33" s="8"/>
    </row>
    <row r="34" spans="1:19" x14ac:dyDescent="0.2">
      <c r="A34" s="21" t="s">
        <v>28</v>
      </c>
      <c r="C34" s="84" t="s">
        <v>41</v>
      </c>
      <c r="D34" s="70"/>
      <c r="E34" s="85">
        <v>0</v>
      </c>
      <c r="F34" s="70"/>
      <c r="G34" s="9">
        <v>0</v>
      </c>
      <c r="H34" s="85">
        <v>0</v>
      </c>
      <c r="I34" s="70"/>
      <c r="J34" s="9">
        <v>0</v>
      </c>
      <c r="K34" s="9">
        <v>0</v>
      </c>
      <c r="M34" s="9">
        <v>0</v>
      </c>
      <c r="O34" s="54"/>
      <c r="P34" s="86"/>
      <c r="Q34" s="70"/>
      <c r="R34" s="51"/>
      <c r="S34" s="8"/>
    </row>
    <row r="35" spans="1:19" x14ac:dyDescent="0.2">
      <c r="A35" s="21" t="s">
        <v>30</v>
      </c>
      <c r="C35" s="84" t="s">
        <v>45</v>
      </c>
      <c r="D35" s="70"/>
      <c r="E35" s="85">
        <v>0</v>
      </c>
      <c r="F35" s="70"/>
      <c r="G35" s="9">
        <v>0</v>
      </c>
      <c r="H35" s="85">
        <v>0</v>
      </c>
      <c r="I35" s="70"/>
      <c r="J35" s="9">
        <v>0</v>
      </c>
      <c r="K35" s="9">
        <v>0</v>
      </c>
      <c r="M35" s="9">
        <v>0</v>
      </c>
      <c r="O35" s="54"/>
      <c r="P35" s="86"/>
      <c r="Q35" s="70"/>
      <c r="R35" s="51"/>
      <c r="S35" s="8"/>
    </row>
    <row r="36" spans="1:19" x14ac:dyDescent="0.2">
      <c r="A36" s="21" t="s">
        <v>32</v>
      </c>
      <c r="C36" s="84" t="s">
        <v>43</v>
      </c>
      <c r="D36" s="70"/>
      <c r="E36" s="85">
        <v>0</v>
      </c>
      <c r="F36" s="70"/>
      <c r="G36" s="9">
        <v>0</v>
      </c>
      <c r="H36" s="85">
        <v>0</v>
      </c>
      <c r="I36" s="70"/>
      <c r="J36" s="9">
        <v>0</v>
      </c>
      <c r="K36" s="9">
        <v>0</v>
      </c>
      <c r="M36" s="9">
        <v>0</v>
      </c>
      <c r="O36" s="54"/>
      <c r="P36" s="86"/>
      <c r="Q36" s="70"/>
      <c r="R36" s="51"/>
      <c r="S36" s="8"/>
    </row>
    <row r="37" spans="1:19" ht="27.6" customHeight="1" x14ac:dyDescent="0.2">
      <c r="A37" s="21" t="s">
        <v>10</v>
      </c>
      <c r="C37" s="84" t="s">
        <v>171</v>
      </c>
      <c r="D37" s="70"/>
      <c r="E37" s="85">
        <f>E39+E40</f>
        <v>19374700000</v>
      </c>
      <c r="F37" s="70"/>
      <c r="G37" s="9">
        <v>0</v>
      </c>
      <c r="H37" s="85">
        <f>H39+H40</f>
        <v>19374700000</v>
      </c>
      <c r="I37" s="70"/>
      <c r="J37" s="9">
        <v>13446331938</v>
      </c>
      <c r="K37" s="9">
        <v>0</v>
      </c>
      <c r="M37" s="9">
        <v>13446331938</v>
      </c>
      <c r="O37" s="51">
        <f t="shared" si="0"/>
        <v>0.69401497509638854</v>
      </c>
      <c r="P37" s="86"/>
      <c r="Q37" s="70"/>
      <c r="R37" s="51">
        <f t="shared" si="1"/>
        <v>0.69401497509638854</v>
      </c>
      <c r="S37" s="8"/>
    </row>
    <row r="38" spans="1:19" x14ac:dyDescent="0.2">
      <c r="A38" s="38"/>
      <c r="C38" s="108" t="s">
        <v>168</v>
      </c>
      <c r="D38" s="70"/>
      <c r="E38" s="109">
        <v>0</v>
      </c>
      <c r="F38" s="70"/>
      <c r="G38" s="19">
        <v>0</v>
      </c>
      <c r="H38" s="109">
        <v>0</v>
      </c>
      <c r="I38" s="70"/>
      <c r="J38" s="19">
        <v>0</v>
      </c>
      <c r="K38" s="19">
        <v>0</v>
      </c>
      <c r="M38" s="19">
        <v>0</v>
      </c>
      <c r="O38" s="51"/>
      <c r="P38" s="110"/>
      <c r="Q38" s="70"/>
      <c r="R38" s="51"/>
      <c r="S38" s="18"/>
    </row>
    <row r="39" spans="1:19" x14ac:dyDescent="0.2">
      <c r="A39" s="20"/>
      <c r="C39" s="80" t="s">
        <v>226</v>
      </c>
      <c r="D39" s="70"/>
      <c r="E39" s="81">
        <f>E43+E46+E49</f>
        <v>11496200000</v>
      </c>
      <c r="F39" s="70"/>
      <c r="G39" s="12">
        <v>0</v>
      </c>
      <c r="H39" s="81">
        <f>H43+H46+H49</f>
        <v>11496200000</v>
      </c>
      <c r="I39" s="70"/>
      <c r="J39" s="12">
        <v>11148632950</v>
      </c>
      <c r="K39" s="12">
        <v>0</v>
      </c>
      <c r="M39" s="12">
        <v>11148632950</v>
      </c>
      <c r="O39" s="51">
        <f t="shared" si="0"/>
        <v>0.96976678815608641</v>
      </c>
      <c r="P39" s="82"/>
      <c r="Q39" s="70"/>
      <c r="R39" s="51">
        <f t="shared" si="1"/>
        <v>0.96976678815608641</v>
      </c>
      <c r="S39" s="11"/>
    </row>
    <row r="40" spans="1:19" x14ac:dyDescent="0.2">
      <c r="A40" s="20"/>
      <c r="C40" s="80" t="s">
        <v>225</v>
      </c>
      <c r="D40" s="70"/>
      <c r="E40" s="81">
        <f>E44+E47+E50+E54</f>
        <v>7878500000</v>
      </c>
      <c r="F40" s="70"/>
      <c r="G40" s="12">
        <v>0</v>
      </c>
      <c r="H40" s="81">
        <f>H44+H47+H50+H54</f>
        <v>7878500000</v>
      </c>
      <c r="I40" s="70"/>
      <c r="J40" s="12">
        <v>2297698988</v>
      </c>
      <c r="K40" s="12">
        <v>0</v>
      </c>
      <c r="M40" s="12">
        <v>2297698988</v>
      </c>
      <c r="O40" s="51">
        <f t="shared" si="0"/>
        <v>0.29164168153836389</v>
      </c>
      <c r="P40" s="82"/>
      <c r="Q40" s="70"/>
      <c r="R40" s="51">
        <f t="shared" si="1"/>
        <v>0.29164168153836389</v>
      </c>
      <c r="S40" s="11"/>
    </row>
    <row r="41" spans="1:19" ht="24.6" customHeight="1" x14ac:dyDescent="0.2">
      <c r="A41" s="21" t="s">
        <v>16</v>
      </c>
      <c r="C41" s="84" t="s">
        <v>47</v>
      </c>
      <c r="D41" s="70"/>
      <c r="E41" s="85">
        <f>E42+E45+E48</f>
        <v>19187700000</v>
      </c>
      <c r="F41" s="70"/>
      <c r="G41" s="9">
        <v>0</v>
      </c>
      <c r="H41" s="85">
        <f>H42+H45+H48</f>
        <v>19187700000</v>
      </c>
      <c r="I41" s="70"/>
      <c r="J41" s="9">
        <v>13375502974</v>
      </c>
      <c r="K41" s="9">
        <v>0</v>
      </c>
      <c r="M41" s="9">
        <v>13375502974</v>
      </c>
      <c r="O41" s="51">
        <f t="shared" si="0"/>
        <v>0.69708735148037548</v>
      </c>
      <c r="P41" s="86"/>
      <c r="Q41" s="70"/>
      <c r="R41" s="51">
        <f t="shared" si="1"/>
        <v>0.69708735148037548</v>
      </c>
      <c r="S41" s="8"/>
    </row>
    <row r="42" spans="1:19" ht="26.25" customHeight="1" x14ac:dyDescent="0.2">
      <c r="A42" s="20" t="s">
        <v>11</v>
      </c>
      <c r="C42" s="83" t="s">
        <v>175</v>
      </c>
      <c r="D42" s="70"/>
      <c r="E42" s="81">
        <f>SUM(E43:F44)</f>
        <v>1520000000</v>
      </c>
      <c r="F42" s="70"/>
      <c r="G42" s="12">
        <v>0</v>
      </c>
      <c r="H42" s="81">
        <f>SUM(H43:I44)</f>
        <v>1520000000</v>
      </c>
      <c r="I42" s="70"/>
      <c r="J42" s="12">
        <f>J43+J44</f>
        <v>36000000</v>
      </c>
      <c r="K42" s="12">
        <v>0</v>
      </c>
      <c r="M42" s="12">
        <v>0</v>
      </c>
      <c r="O42" s="51">
        <f t="shared" si="0"/>
        <v>2.368421052631579E-2</v>
      </c>
      <c r="P42" s="82"/>
      <c r="Q42" s="70"/>
      <c r="R42" s="51">
        <f t="shared" si="1"/>
        <v>0</v>
      </c>
      <c r="S42" s="11"/>
    </row>
    <row r="43" spans="1:19" x14ac:dyDescent="0.2">
      <c r="A43" s="38"/>
      <c r="C43" s="108" t="s">
        <v>222</v>
      </c>
      <c r="D43" s="70"/>
      <c r="E43" s="109">
        <v>0</v>
      </c>
      <c r="F43" s="70"/>
      <c r="G43" s="19">
        <v>0</v>
      </c>
      <c r="H43" s="109">
        <v>0</v>
      </c>
      <c r="I43" s="70"/>
      <c r="J43" s="19">
        <v>0</v>
      </c>
      <c r="K43" s="19">
        <v>0</v>
      </c>
      <c r="M43" s="19">
        <v>0</v>
      </c>
      <c r="O43" s="51"/>
      <c r="P43" s="110"/>
      <c r="Q43" s="70"/>
      <c r="R43" s="51"/>
      <c r="S43" s="18"/>
    </row>
    <row r="44" spans="1:19" x14ac:dyDescent="0.2">
      <c r="A44" s="38"/>
      <c r="C44" s="108" t="s">
        <v>219</v>
      </c>
      <c r="D44" s="70"/>
      <c r="E44" s="109">
        <v>1520000000</v>
      </c>
      <c r="F44" s="70"/>
      <c r="G44" s="19">
        <v>0</v>
      </c>
      <c r="H44" s="109">
        <v>1520000000</v>
      </c>
      <c r="I44" s="70"/>
      <c r="J44" s="19">
        <v>36000000</v>
      </c>
      <c r="K44" s="19">
        <v>0</v>
      </c>
      <c r="M44" s="19">
        <v>0</v>
      </c>
      <c r="O44" s="51">
        <f t="shared" si="0"/>
        <v>2.368421052631579E-2</v>
      </c>
      <c r="P44" s="110"/>
      <c r="Q44" s="70"/>
      <c r="R44" s="51">
        <f t="shared" si="1"/>
        <v>0</v>
      </c>
      <c r="S44" s="18"/>
    </row>
    <row r="45" spans="1:19" ht="38.1" customHeight="1" x14ac:dyDescent="0.2">
      <c r="A45" s="20" t="s">
        <v>12</v>
      </c>
      <c r="C45" s="80" t="s">
        <v>224</v>
      </c>
      <c r="D45" s="70"/>
      <c r="E45" s="81">
        <f>SUM(E46:F47)</f>
        <v>1353200000</v>
      </c>
      <c r="F45" s="70"/>
      <c r="G45" s="12">
        <v>0</v>
      </c>
      <c r="H45" s="81">
        <f>SUM(H46:I47)</f>
        <v>1353200000</v>
      </c>
      <c r="I45" s="70"/>
      <c r="J45" s="12">
        <v>611412800</v>
      </c>
      <c r="K45" s="12">
        <v>0</v>
      </c>
      <c r="M45" s="12">
        <v>611412800</v>
      </c>
      <c r="O45" s="51">
        <f t="shared" si="0"/>
        <v>0.4518273721548921</v>
      </c>
      <c r="P45" s="82"/>
      <c r="Q45" s="70"/>
      <c r="R45" s="51">
        <f t="shared" si="1"/>
        <v>0.4518273721548921</v>
      </c>
      <c r="S45" s="11"/>
    </row>
    <row r="46" spans="1:19" x14ac:dyDescent="0.2">
      <c r="A46" s="38"/>
      <c r="C46" s="108" t="s">
        <v>222</v>
      </c>
      <c r="D46" s="70"/>
      <c r="E46" s="109">
        <v>1323200000</v>
      </c>
      <c r="F46" s="70"/>
      <c r="G46" s="19">
        <v>0</v>
      </c>
      <c r="H46" s="109">
        <v>1323200000</v>
      </c>
      <c r="I46" s="70"/>
      <c r="J46" s="19">
        <v>581412800</v>
      </c>
      <c r="K46" s="19">
        <v>0</v>
      </c>
      <c r="M46" s="19">
        <v>581412800</v>
      </c>
      <c r="O46" s="51">
        <f t="shared" si="0"/>
        <v>0.43939903264812574</v>
      </c>
      <c r="P46" s="110"/>
      <c r="Q46" s="70"/>
      <c r="R46" s="51">
        <f t="shared" si="1"/>
        <v>0.43939903264812574</v>
      </c>
      <c r="S46" s="18"/>
    </row>
    <row r="47" spans="1:19" x14ac:dyDescent="0.2">
      <c r="A47" s="38"/>
      <c r="C47" s="108" t="s">
        <v>219</v>
      </c>
      <c r="D47" s="70"/>
      <c r="E47" s="109">
        <v>30000000</v>
      </c>
      <c r="F47" s="70"/>
      <c r="G47" s="19">
        <v>0</v>
      </c>
      <c r="H47" s="109">
        <v>30000000</v>
      </c>
      <c r="I47" s="70"/>
      <c r="J47" s="19">
        <v>30000000</v>
      </c>
      <c r="K47" s="19">
        <v>0</v>
      </c>
      <c r="M47" s="19">
        <v>30000000</v>
      </c>
      <c r="O47" s="51">
        <f t="shared" si="0"/>
        <v>1</v>
      </c>
      <c r="P47" s="110"/>
      <c r="Q47" s="70"/>
      <c r="R47" s="51">
        <f t="shared" si="1"/>
        <v>1</v>
      </c>
      <c r="S47" s="18"/>
    </row>
    <row r="48" spans="1:19" ht="26.1" customHeight="1" x14ac:dyDescent="0.2">
      <c r="A48" s="20" t="s">
        <v>38</v>
      </c>
      <c r="C48" s="80" t="s">
        <v>223</v>
      </c>
      <c r="D48" s="70"/>
      <c r="E48" s="81">
        <f>SUM(E49:F50)</f>
        <v>16314500000</v>
      </c>
      <c r="F48" s="70"/>
      <c r="G48" s="12">
        <v>0</v>
      </c>
      <c r="H48" s="81">
        <f>SUM(H49:I50)</f>
        <v>16314500000</v>
      </c>
      <c r="I48" s="70"/>
      <c r="J48" s="12">
        <v>12764090174</v>
      </c>
      <c r="K48" s="12">
        <v>0</v>
      </c>
      <c r="M48" s="12">
        <v>12764090174</v>
      </c>
      <c r="O48" s="51">
        <f t="shared" si="0"/>
        <v>0.78237703723681384</v>
      </c>
      <c r="P48" s="82"/>
      <c r="Q48" s="70"/>
      <c r="R48" s="51">
        <f t="shared" si="1"/>
        <v>0.78237703723681384</v>
      </c>
      <c r="S48" s="11"/>
    </row>
    <row r="49" spans="1:19" x14ac:dyDescent="0.2">
      <c r="A49" s="38"/>
      <c r="C49" s="108" t="s">
        <v>222</v>
      </c>
      <c r="D49" s="70"/>
      <c r="E49" s="109">
        <v>10173000000</v>
      </c>
      <c r="F49" s="70"/>
      <c r="G49" s="19">
        <v>0</v>
      </c>
      <c r="H49" s="109">
        <v>10173000000</v>
      </c>
      <c r="I49" s="70"/>
      <c r="J49" s="19">
        <v>10567220150</v>
      </c>
      <c r="K49" s="19">
        <v>0</v>
      </c>
      <c r="M49" s="19">
        <v>10567220150</v>
      </c>
      <c r="O49" s="51">
        <f t="shared" si="0"/>
        <v>1.0387516121104885</v>
      </c>
      <c r="P49" s="110"/>
      <c r="Q49" s="70"/>
      <c r="R49" s="51">
        <f t="shared" si="1"/>
        <v>1.0387516121104885</v>
      </c>
      <c r="S49" s="18"/>
    </row>
    <row r="50" spans="1:19" x14ac:dyDescent="0.2">
      <c r="A50" s="38"/>
      <c r="C50" s="108" t="s">
        <v>219</v>
      </c>
      <c r="D50" s="70"/>
      <c r="E50" s="109">
        <v>6141500000</v>
      </c>
      <c r="F50" s="70"/>
      <c r="G50" s="19">
        <v>0</v>
      </c>
      <c r="H50" s="109">
        <v>6141500000</v>
      </c>
      <c r="I50" s="70"/>
      <c r="J50" s="19">
        <f>2196870024-J44</f>
        <v>2160870024</v>
      </c>
      <c r="K50" s="19">
        <v>0</v>
      </c>
      <c r="M50" s="19">
        <v>2196870024</v>
      </c>
      <c r="O50" s="51">
        <f t="shared" si="0"/>
        <v>0.35184727249043396</v>
      </c>
      <c r="P50" s="110"/>
      <c r="Q50" s="70"/>
      <c r="R50" s="51">
        <f t="shared" si="1"/>
        <v>0.35770903264674753</v>
      </c>
      <c r="S50" s="18"/>
    </row>
    <row r="51" spans="1:19" ht="21" customHeight="1" x14ac:dyDescent="0.2">
      <c r="A51" s="21" t="s">
        <v>20</v>
      </c>
      <c r="C51" s="84" t="s">
        <v>50</v>
      </c>
      <c r="D51" s="70"/>
      <c r="E51" s="85">
        <f>E52+E54</f>
        <v>187000000</v>
      </c>
      <c r="F51" s="70"/>
      <c r="G51" s="9">
        <v>0</v>
      </c>
      <c r="H51" s="85">
        <f>H52+H54</f>
        <v>187000000</v>
      </c>
      <c r="I51" s="70"/>
      <c r="J51" s="9">
        <v>70828964</v>
      </c>
      <c r="K51" s="9">
        <v>0</v>
      </c>
      <c r="M51" s="9">
        <v>70828964</v>
      </c>
      <c r="O51" s="51">
        <f t="shared" si="0"/>
        <v>0.37876451336898398</v>
      </c>
      <c r="P51" s="86"/>
      <c r="Q51" s="70"/>
      <c r="R51" s="51">
        <f t="shared" si="1"/>
        <v>0.37876451336898398</v>
      </c>
      <c r="S51" s="8"/>
    </row>
    <row r="52" spans="1:19" ht="33.950000000000003" customHeight="1" x14ac:dyDescent="0.2">
      <c r="A52" s="38" t="s">
        <v>11</v>
      </c>
      <c r="C52" s="108" t="s">
        <v>221</v>
      </c>
      <c r="D52" s="70"/>
      <c r="E52" s="109">
        <v>0</v>
      </c>
      <c r="F52" s="70"/>
      <c r="G52" s="19">
        <v>0</v>
      </c>
      <c r="H52" s="109">
        <v>0</v>
      </c>
      <c r="I52" s="70"/>
      <c r="J52" s="19">
        <v>0</v>
      </c>
      <c r="K52" s="19">
        <v>0</v>
      </c>
      <c r="M52" s="19">
        <v>0</v>
      </c>
      <c r="O52" s="54"/>
      <c r="P52" s="110"/>
      <c r="Q52" s="70"/>
      <c r="R52" s="51"/>
      <c r="S52" s="18"/>
    </row>
    <row r="53" spans="1:19" ht="35.1" customHeight="1" x14ac:dyDescent="0.2">
      <c r="A53" s="20"/>
      <c r="C53" s="80" t="s">
        <v>220</v>
      </c>
      <c r="D53" s="70"/>
      <c r="E53" s="81">
        <v>0</v>
      </c>
      <c r="F53" s="70"/>
      <c r="G53" s="12">
        <v>0</v>
      </c>
      <c r="H53" s="81">
        <v>0</v>
      </c>
      <c r="I53" s="70"/>
      <c r="J53" s="12">
        <v>0</v>
      </c>
      <c r="K53" s="12">
        <v>0</v>
      </c>
      <c r="M53" s="12">
        <v>0</v>
      </c>
      <c r="O53" s="54"/>
      <c r="P53" s="82"/>
      <c r="Q53" s="70"/>
      <c r="R53" s="51"/>
      <c r="S53" s="11"/>
    </row>
    <row r="54" spans="1:19" x14ac:dyDescent="0.2">
      <c r="A54" s="38" t="s">
        <v>12</v>
      </c>
      <c r="C54" s="108" t="s">
        <v>219</v>
      </c>
      <c r="D54" s="70"/>
      <c r="E54" s="109">
        <v>187000000</v>
      </c>
      <c r="F54" s="70"/>
      <c r="G54" s="19">
        <v>0</v>
      </c>
      <c r="H54" s="109">
        <v>187000000</v>
      </c>
      <c r="I54" s="70"/>
      <c r="J54" s="19">
        <v>70828964</v>
      </c>
      <c r="K54" s="19">
        <v>0</v>
      </c>
      <c r="M54" s="19">
        <v>70828964</v>
      </c>
      <c r="O54" s="51">
        <f t="shared" si="0"/>
        <v>0.37876451336898398</v>
      </c>
      <c r="P54" s="110"/>
      <c r="Q54" s="70"/>
      <c r="R54" s="51">
        <f t="shared" si="1"/>
        <v>0.37876451336898398</v>
      </c>
      <c r="S54" s="18"/>
    </row>
    <row r="55" spans="1:19" x14ac:dyDescent="0.2">
      <c r="A55" s="20"/>
      <c r="C55" s="80" t="s">
        <v>218</v>
      </c>
      <c r="D55" s="70"/>
      <c r="E55" s="81">
        <v>0</v>
      </c>
      <c r="F55" s="70"/>
      <c r="G55" s="12">
        <v>0</v>
      </c>
      <c r="H55" s="81">
        <v>0</v>
      </c>
      <c r="I55" s="70"/>
      <c r="J55" s="12">
        <v>0</v>
      </c>
      <c r="K55" s="12">
        <v>0</v>
      </c>
      <c r="M55" s="12">
        <v>0</v>
      </c>
      <c r="O55" s="54"/>
      <c r="P55" s="82"/>
      <c r="Q55" s="70"/>
      <c r="R55" s="51"/>
      <c r="S55" s="11"/>
    </row>
    <row r="56" spans="1:19" x14ac:dyDescent="0.2">
      <c r="A56" s="20"/>
      <c r="C56" s="80" t="s">
        <v>217</v>
      </c>
      <c r="D56" s="70"/>
      <c r="E56" s="81">
        <v>0</v>
      </c>
      <c r="F56" s="70"/>
      <c r="G56" s="12">
        <v>0</v>
      </c>
      <c r="H56" s="81">
        <v>0</v>
      </c>
      <c r="I56" s="70"/>
      <c r="J56" s="12">
        <v>0</v>
      </c>
      <c r="K56" s="12">
        <v>0</v>
      </c>
      <c r="M56" s="12">
        <v>0</v>
      </c>
      <c r="O56" s="54"/>
      <c r="P56" s="82"/>
      <c r="Q56" s="70"/>
      <c r="R56" s="51"/>
      <c r="S56" s="11"/>
    </row>
    <row r="57" spans="1:19" x14ac:dyDescent="0.2">
      <c r="A57" s="20"/>
      <c r="C57" s="80" t="s">
        <v>216</v>
      </c>
      <c r="D57" s="70"/>
      <c r="E57" s="81">
        <v>0</v>
      </c>
      <c r="F57" s="70"/>
      <c r="G57" s="12">
        <v>0</v>
      </c>
      <c r="H57" s="81">
        <v>0</v>
      </c>
      <c r="I57" s="70"/>
      <c r="J57" s="12">
        <v>0</v>
      </c>
      <c r="K57" s="12">
        <v>0</v>
      </c>
      <c r="M57" s="12">
        <v>0</v>
      </c>
      <c r="O57" s="54"/>
      <c r="P57" s="82"/>
      <c r="Q57" s="70"/>
      <c r="R57" s="51"/>
      <c r="S57" s="11"/>
    </row>
    <row r="58" spans="1:19" x14ac:dyDescent="0.2">
      <c r="A58" s="20"/>
      <c r="C58" s="80" t="s">
        <v>215</v>
      </c>
      <c r="D58" s="70"/>
      <c r="E58" s="81">
        <v>0</v>
      </c>
      <c r="F58" s="70"/>
      <c r="G58" s="12">
        <v>0</v>
      </c>
      <c r="H58" s="81">
        <v>0</v>
      </c>
      <c r="I58" s="70"/>
      <c r="J58" s="12">
        <v>0</v>
      </c>
      <c r="K58" s="12">
        <v>0</v>
      </c>
      <c r="M58" s="12">
        <v>0</v>
      </c>
      <c r="O58" s="54"/>
      <c r="P58" s="82"/>
      <c r="Q58" s="70"/>
      <c r="R58" s="51"/>
      <c r="S58" s="11"/>
    </row>
    <row r="59" spans="1:19" x14ac:dyDescent="0.2">
      <c r="A59" s="20"/>
      <c r="C59" s="80" t="s">
        <v>214</v>
      </c>
      <c r="D59" s="70"/>
      <c r="E59" s="81">
        <v>0</v>
      </c>
      <c r="F59" s="70"/>
      <c r="G59" s="12">
        <v>0</v>
      </c>
      <c r="H59" s="81">
        <v>0</v>
      </c>
      <c r="I59" s="70"/>
      <c r="J59" s="12">
        <v>0</v>
      </c>
      <c r="K59" s="12">
        <v>0</v>
      </c>
      <c r="M59" s="12">
        <v>0</v>
      </c>
      <c r="O59" s="54"/>
      <c r="P59" s="82"/>
      <c r="Q59" s="70"/>
      <c r="R59" s="51"/>
      <c r="S59" s="11"/>
    </row>
    <row r="60" spans="1:19" x14ac:dyDescent="0.2">
      <c r="A60" s="20"/>
      <c r="C60" s="80" t="s">
        <v>213</v>
      </c>
      <c r="D60" s="70"/>
      <c r="E60" s="81">
        <v>0</v>
      </c>
      <c r="F60" s="70"/>
      <c r="G60" s="12">
        <v>0</v>
      </c>
      <c r="H60" s="81">
        <v>0</v>
      </c>
      <c r="I60" s="70"/>
      <c r="J60" s="12">
        <v>0</v>
      </c>
      <c r="K60" s="12">
        <v>0</v>
      </c>
      <c r="M60" s="12">
        <v>0</v>
      </c>
      <c r="O60" s="54"/>
      <c r="P60" s="82"/>
      <c r="Q60" s="70"/>
      <c r="R60" s="51"/>
      <c r="S60" s="11"/>
    </row>
    <row r="61" spans="1:19" x14ac:dyDescent="0.2">
      <c r="A61" s="20"/>
      <c r="C61" s="80" t="s">
        <v>212</v>
      </c>
      <c r="D61" s="70"/>
      <c r="E61" s="81">
        <v>0</v>
      </c>
      <c r="F61" s="70"/>
      <c r="G61" s="12">
        <v>0</v>
      </c>
      <c r="H61" s="81">
        <v>0</v>
      </c>
      <c r="I61" s="70"/>
      <c r="J61" s="12">
        <v>0</v>
      </c>
      <c r="K61" s="12">
        <v>0</v>
      </c>
      <c r="M61" s="12">
        <v>0</v>
      </c>
      <c r="O61" s="54"/>
      <c r="P61" s="82"/>
      <c r="Q61" s="70"/>
      <c r="R61" s="51"/>
      <c r="S61" s="11"/>
    </row>
    <row r="62" spans="1:19" x14ac:dyDescent="0.2">
      <c r="A62" s="20"/>
      <c r="C62" s="80" t="s">
        <v>211</v>
      </c>
      <c r="D62" s="70"/>
      <c r="E62" s="81">
        <v>0</v>
      </c>
      <c r="F62" s="70"/>
      <c r="G62" s="12">
        <v>0</v>
      </c>
      <c r="H62" s="81">
        <v>0</v>
      </c>
      <c r="I62" s="70"/>
      <c r="J62" s="12">
        <v>0</v>
      </c>
      <c r="K62" s="12">
        <v>0</v>
      </c>
      <c r="M62" s="12">
        <v>0</v>
      </c>
      <c r="O62" s="54"/>
      <c r="P62" s="82"/>
      <c r="Q62" s="70"/>
      <c r="R62" s="51"/>
      <c r="S62" s="11"/>
    </row>
    <row r="63" spans="1:19" x14ac:dyDescent="0.2">
      <c r="A63" s="20"/>
      <c r="C63" s="80" t="s">
        <v>210</v>
      </c>
      <c r="D63" s="70"/>
      <c r="E63" s="81">
        <v>0</v>
      </c>
      <c r="F63" s="70"/>
      <c r="G63" s="12">
        <v>0</v>
      </c>
      <c r="H63" s="81">
        <v>0</v>
      </c>
      <c r="I63" s="70"/>
      <c r="J63" s="12">
        <v>0</v>
      </c>
      <c r="K63" s="12">
        <v>0</v>
      </c>
      <c r="M63" s="12">
        <v>0</v>
      </c>
      <c r="O63" s="54"/>
      <c r="P63" s="82"/>
      <c r="Q63" s="70"/>
      <c r="R63" s="51"/>
      <c r="S63" s="11"/>
    </row>
    <row r="64" spans="1:19" ht="32.450000000000003" customHeight="1" x14ac:dyDescent="0.2">
      <c r="A64" s="20"/>
      <c r="C64" s="80" t="s">
        <v>209</v>
      </c>
      <c r="D64" s="70"/>
      <c r="E64" s="81">
        <v>0</v>
      </c>
      <c r="F64" s="70"/>
      <c r="G64" s="12">
        <v>0</v>
      </c>
      <c r="H64" s="81">
        <v>0</v>
      </c>
      <c r="I64" s="70"/>
      <c r="J64" s="12">
        <v>0</v>
      </c>
      <c r="K64" s="12">
        <v>0</v>
      </c>
      <c r="M64" s="12">
        <v>0</v>
      </c>
      <c r="O64" s="54"/>
      <c r="P64" s="82"/>
      <c r="Q64" s="70"/>
      <c r="R64" s="51"/>
      <c r="S64" s="11"/>
    </row>
    <row r="65" spans="1:19" x14ac:dyDescent="0.2">
      <c r="A65" s="21" t="s">
        <v>56</v>
      </c>
      <c r="C65" s="84" t="s">
        <v>184</v>
      </c>
      <c r="D65" s="70"/>
      <c r="E65" s="85">
        <v>0</v>
      </c>
      <c r="F65" s="70"/>
      <c r="G65" s="9">
        <v>0</v>
      </c>
      <c r="H65" s="85">
        <v>0</v>
      </c>
      <c r="I65" s="70"/>
      <c r="J65" s="9">
        <v>28537695289</v>
      </c>
      <c r="K65" s="9">
        <v>0</v>
      </c>
      <c r="M65" s="9">
        <f>J65</f>
        <v>28537695289</v>
      </c>
      <c r="O65" s="54"/>
      <c r="P65" s="86"/>
      <c r="Q65" s="70"/>
      <c r="R65" s="51"/>
      <c r="S65" s="8"/>
    </row>
    <row r="66" spans="1:19" ht="24.95" customHeight="1" x14ac:dyDescent="0.2">
      <c r="A66" s="21" t="s">
        <v>58</v>
      </c>
      <c r="C66" s="84" t="s">
        <v>208</v>
      </c>
      <c r="D66" s="70"/>
      <c r="E66" s="85">
        <v>0</v>
      </c>
      <c r="F66" s="70"/>
      <c r="G66" s="9">
        <v>0</v>
      </c>
      <c r="H66" s="85">
        <v>0</v>
      </c>
      <c r="I66" s="70"/>
      <c r="J66" s="9">
        <v>68233900</v>
      </c>
      <c r="K66" s="9">
        <v>0</v>
      </c>
      <c r="M66" s="9">
        <v>68233900</v>
      </c>
      <c r="O66" s="54"/>
      <c r="P66" s="86"/>
      <c r="Q66" s="70"/>
      <c r="R66" s="51"/>
      <c r="S66" s="8"/>
    </row>
    <row r="67" spans="1:19" ht="28.5" customHeight="1" x14ac:dyDescent="0.2">
      <c r="A67" s="21" t="s">
        <v>62</v>
      </c>
      <c r="C67" s="84" t="s">
        <v>53</v>
      </c>
      <c r="D67" s="70"/>
      <c r="E67" s="85">
        <v>0</v>
      </c>
      <c r="F67" s="70"/>
      <c r="G67" s="9">
        <v>0</v>
      </c>
      <c r="H67" s="85">
        <v>0</v>
      </c>
      <c r="I67" s="70"/>
      <c r="J67" s="9">
        <v>0</v>
      </c>
      <c r="K67" s="9">
        <v>0</v>
      </c>
      <c r="M67" s="9">
        <v>0</v>
      </c>
      <c r="O67" s="54"/>
      <c r="P67" s="86"/>
      <c r="Q67" s="70"/>
      <c r="R67" s="51"/>
      <c r="S67" s="8"/>
    </row>
    <row r="68" spans="1:19" ht="24.4" customHeight="1" x14ac:dyDescent="0.2"/>
    <row r="69" spans="1:19" ht="36.75" customHeight="1" x14ac:dyDescent="0.2">
      <c r="B69" s="66"/>
      <c r="C69" s="67"/>
      <c r="I69" s="66"/>
      <c r="J69" s="67"/>
      <c r="K69" s="67"/>
      <c r="N69" s="66"/>
      <c r="O69" s="67"/>
      <c r="P69" s="67"/>
      <c r="Q69" s="67"/>
      <c r="R69" s="67"/>
      <c r="S69" s="67"/>
    </row>
    <row r="70" spans="1:19" ht="10.9" customHeight="1" x14ac:dyDescent="0.2"/>
  </sheetData>
  <mergeCells count="243">
    <mergeCell ref="A2:E2"/>
    <mergeCell ref="Q2:S3"/>
    <mergeCell ref="A5:S5"/>
    <mergeCell ref="A7:S7"/>
    <mergeCell ref="C9:D9"/>
    <mergeCell ref="E9:F9"/>
    <mergeCell ref="G9:H9"/>
    <mergeCell ref="K9:M9"/>
    <mergeCell ref="O9:R9"/>
    <mergeCell ref="A6:S6"/>
    <mergeCell ref="C10:D10"/>
    <mergeCell ref="E10:F10"/>
    <mergeCell ref="P10:Q10"/>
    <mergeCell ref="C11:D11"/>
    <mergeCell ref="E11:F11"/>
    <mergeCell ref="P11:Q11"/>
    <mergeCell ref="C12:D12"/>
    <mergeCell ref="E12:F12"/>
    <mergeCell ref="P12:Q12"/>
    <mergeCell ref="H12:I12"/>
    <mergeCell ref="C13:D13"/>
    <mergeCell ref="E13:F13"/>
    <mergeCell ref="P13:Q13"/>
    <mergeCell ref="C14:D14"/>
    <mergeCell ref="E14:F14"/>
    <mergeCell ref="P14:Q14"/>
    <mergeCell ref="C15:D15"/>
    <mergeCell ref="E15:F15"/>
    <mergeCell ref="P15:Q15"/>
    <mergeCell ref="H13:I13"/>
    <mergeCell ref="H14:I14"/>
    <mergeCell ref="H15:I15"/>
    <mergeCell ref="C16:D16"/>
    <mergeCell ref="E16:F16"/>
    <mergeCell ref="P16:Q16"/>
    <mergeCell ref="C17:D17"/>
    <mergeCell ref="E17:F17"/>
    <mergeCell ref="P17:Q17"/>
    <mergeCell ref="C18:D18"/>
    <mergeCell ref="E18:F18"/>
    <mergeCell ref="P18:Q18"/>
    <mergeCell ref="H16:I16"/>
    <mergeCell ref="H17:I17"/>
    <mergeCell ref="H18:I18"/>
    <mergeCell ref="C19:D19"/>
    <mergeCell ref="E19:F19"/>
    <mergeCell ref="P19:Q19"/>
    <mergeCell ref="C20:D20"/>
    <mergeCell ref="E20:F20"/>
    <mergeCell ref="P20:Q20"/>
    <mergeCell ref="C21:D21"/>
    <mergeCell ref="E21:F21"/>
    <mergeCell ref="P21:Q21"/>
    <mergeCell ref="H19:I19"/>
    <mergeCell ref="H20:I20"/>
    <mergeCell ref="H21:I21"/>
    <mergeCell ref="C22:D22"/>
    <mergeCell ref="E22:F22"/>
    <mergeCell ref="P22:Q22"/>
    <mergeCell ref="C23:D23"/>
    <mergeCell ref="E23:F23"/>
    <mergeCell ref="P23:Q23"/>
    <mergeCell ref="C24:D24"/>
    <mergeCell ref="E24:F24"/>
    <mergeCell ref="P24:Q24"/>
    <mergeCell ref="H22:I22"/>
    <mergeCell ref="H23:I23"/>
    <mergeCell ref="H24:I24"/>
    <mergeCell ref="C25:D25"/>
    <mergeCell ref="E25:F25"/>
    <mergeCell ref="P25:Q25"/>
    <mergeCell ref="C26:D26"/>
    <mergeCell ref="E26:F26"/>
    <mergeCell ref="P26:Q26"/>
    <mergeCell ref="C27:D27"/>
    <mergeCell ref="E27:F27"/>
    <mergeCell ref="P27:Q27"/>
    <mergeCell ref="H25:I25"/>
    <mergeCell ref="H26:I26"/>
    <mergeCell ref="H27:I27"/>
    <mergeCell ref="C28:D28"/>
    <mergeCell ref="E28:F28"/>
    <mergeCell ref="P28:Q28"/>
    <mergeCell ref="C29:D29"/>
    <mergeCell ref="E29:F29"/>
    <mergeCell ref="P29:Q29"/>
    <mergeCell ref="C30:D30"/>
    <mergeCell ref="E30:F30"/>
    <mergeCell ref="P30:Q30"/>
    <mergeCell ref="H28:I28"/>
    <mergeCell ref="H29:I29"/>
    <mergeCell ref="H30:I30"/>
    <mergeCell ref="C31:D31"/>
    <mergeCell ref="E31:F31"/>
    <mergeCell ref="P31:Q31"/>
    <mergeCell ref="C32:D32"/>
    <mergeCell ref="E32:F32"/>
    <mergeCell ref="P32:Q32"/>
    <mergeCell ref="C33:D33"/>
    <mergeCell ref="E33:F33"/>
    <mergeCell ref="P33:Q33"/>
    <mergeCell ref="H31:I31"/>
    <mergeCell ref="H32:I32"/>
    <mergeCell ref="H33:I33"/>
    <mergeCell ref="C34:D34"/>
    <mergeCell ref="E34:F34"/>
    <mergeCell ref="P34:Q34"/>
    <mergeCell ref="C35:D35"/>
    <mergeCell ref="E35:F35"/>
    <mergeCell ref="P35:Q35"/>
    <mergeCell ref="C36:D36"/>
    <mergeCell ref="E36:F36"/>
    <mergeCell ref="P36:Q36"/>
    <mergeCell ref="H34:I34"/>
    <mergeCell ref="H35:I35"/>
    <mergeCell ref="H36:I36"/>
    <mergeCell ref="C37:D37"/>
    <mergeCell ref="E37:F37"/>
    <mergeCell ref="P37:Q37"/>
    <mergeCell ref="C38:D38"/>
    <mergeCell ref="E38:F38"/>
    <mergeCell ref="P38:Q38"/>
    <mergeCell ref="C39:D39"/>
    <mergeCell ref="E39:F39"/>
    <mergeCell ref="P39:Q39"/>
    <mergeCell ref="H37:I37"/>
    <mergeCell ref="H38:I38"/>
    <mergeCell ref="H39:I39"/>
    <mergeCell ref="C40:D40"/>
    <mergeCell ref="E40:F40"/>
    <mergeCell ref="P40:Q40"/>
    <mergeCell ref="C41:D41"/>
    <mergeCell ref="E41:F41"/>
    <mergeCell ref="P41:Q41"/>
    <mergeCell ref="C42:D42"/>
    <mergeCell ref="E42:F42"/>
    <mergeCell ref="P42:Q42"/>
    <mergeCell ref="H40:I40"/>
    <mergeCell ref="H41:I41"/>
    <mergeCell ref="H42:I42"/>
    <mergeCell ref="C43:D43"/>
    <mergeCell ref="E43:F43"/>
    <mergeCell ref="P43:Q43"/>
    <mergeCell ref="C44:D44"/>
    <mergeCell ref="E44:F44"/>
    <mergeCell ref="P44:Q44"/>
    <mergeCell ref="C45:D45"/>
    <mergeCell ref="E45:F45"/>
    <mergeCell ref="P45:Q45"/>
    <mergeCell ref="H43:I43"/>
    <mergeCell ref="H44:I44"/>
    <mergeCell ref="H45:I45"/>
    <mergeCell ref="C46:D46"/>
    <mergeCell ref="E46:F46"/>
    <mergeCell ref="P46:Q46"/>
    <mergeCell ref="C47:D47"/>
    <mergeCell ref="E47:F47"/>
    <mergeCell ref="P47:Q47"/>
    <mergeCell ref="C48:D48"/>
    <mergeCell ref="E48:F48"/>
    <mergeCell ref="P48:Q48"/>
    <mergeCell ref="H46:I46"/>
    <mergeCell ref="H47:I47"/>
    <mergeCell ref="H48:I48"/>
    <mergeCell ref="C49:D49"/>
    <mergeCell ref="E49:F49"/>
    <mergeCell ref="P49:Q49"/>
    <mergeCell ref="C50:D50"/>
    <mergeCell ref="E50:F50"/>
    <mergeCell ref="P50:Q50"/>
    <mergeCell ref="C51:D51"/>
    <mergeCell ref="E51:F51"/>
    <mergeCell ref="P51:Q51"/>
    <mergeCell ref="H49:I49"/>
    <mergeCell ref="H50:I50"/>
    <mergeCell ref="H51:I51"/>
    <mergeCell ref="C52:D52"/>
    <mergeCell ref="E52:F52"/>
    <mergeCell ref="P52:Q52"/>
    <mergeCell ref="C53:D53"/>
    <mergeCell ref="E53:F53"/>
    <mergeCell ref="P53:Q53"/>
    <mergeCell ref="C54:D54"/>
    <mergeCell ref="E54:F54"/>
    <mergeCell ref="P54:Q54"/>
    <mergeCell ref="H52:I52"/>
    <mergeCell ref="H53:I53"/>
    <mergeCell ref="H54:I54"/>
    <mergeCell ref="C55:D55"/>
    <mergeCell ref="E55:F55"/>
    <mergeCell ref="P55:Q55"/>
    <mergeCell ref="C56:D56"/>
    <mergeCell ref="E56:F56"/>
    <mergeCell ref="P56:Q56"/>
    <mergeCell ref="C57:D57"/>
    <mergeCell ref="E57:F57"/>
    <mergeCell ref="P57:Q57"/>
    <mergeCell ref="H55:I55"/>
    <mergeCell ref="H56:I56"/>
    <mergeCell ref="H57:I57"/>
    <mergeCell ref="C58:D58"/>
    <mergeCell ref="E58:F58"/>
    <mergeCell ref="P58:Q58"/>
    <mergeCell ref="C59:D59"/>
    <mergeCell ref="E59:F59"/>
    <mergeCell ref="P59:Q59"/>
    <mergeCell ref="C60:D60"/>
    <mergeCell ref="E60:F60"/>
    <mergeCell ref="P60:Q60"/>
    <mergeCell ref="H58:I58"/>
    <mergeCell ref="H59:I59"/>
    <mergeCell ref="H60:I60"/>
    <mergeCell ref="C61:D61"/>
    <mergeCell ref="E61:F61"/>
    <mergeCell ref="P61:Q61"/>
    <mergeCell ref="C62:D62"/>
    <mergeCell ref="E62:F62"/>
    <mergeCell ref="P62:Q62"/>
    <mergeCell ref="C63:D63"/>
    <mergeCell ref="E63:F63"/>
    <mergeCell ref="P63:Q63"/>
    <mergeCell ref="H61:I61"/>
    <mergeCell ref="H62:I62"/>
    <mergeCell ref="H63:I63"/>
    <mergeCell ref="C64:D64"/>
    <mergeCell ref="E64:F64"/>
    <mergeCell ref="P64:Q64"/>
    <mergeCell ref="C65:D65"/>
    <mergeCell ref="E65:F65"/>
    <mergeCell ref="P65:Q65"/>
    <mergeCell ref="B69:C69"/>
    <mergeCell ref="I69:K69"/>
    <mergeCell ref="N69:S69"/>
    <mergeCell ref="C66:D66"/>
    <mergeCell ref="E66:F66"/>
    <mergeCell ref="P66:Q66"/>
    <mergeCell ref="C67:D67"/>
    <mergeCell ref="E67:F67"/>
    <mergeCell ref="P67:Q67"/>
    <mergeCell ref="H64:I64"/>
    <mergeCell ref="H65:I65"/>
    <mergeCell ref="H66:I66"/>
    <mergeCell ref="H67:I67"/>
  </mergeCells>
  <pageMargins left="0.196850393700787" right="0.196850393700787" top="0.196850393700787" bottom="0.58851968503937002" header="0.196850393700787" footer="0.196850393700787"/>
  <pageSetup paperSize="9" scale="87" fitToHeight="0" orientation="landscape" horizontalDpi="300" verticalDpi="300" r:id="rId1"/>
  <headerFooter alignWithMargins="0">
    <oddFooter>&amp;C&amp;"Arial,Regular"&amp;10&amp;P/&amp;N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N53"/>
  <sheetViews>
    <sheetView showGridLines="0" view="pageBreakPreview" zoomScale="120" zoomScaleNormal="110" zoomScaleSheetLayoutView="120" workbookViewId="0">
      <selection activeCell="A2" sqref="A2:E2"/>
    </sheetView>
  </sheetViews>
  <sheetFormatPr defaultColWidth="9" defaultRowHeight="14.25" x14ac:dyDescent="0.2"/>
  <cols>
    <col min="1" max="1" width="1.75" style="7" customWidth="1"/>
    <col min="2" max="2" width="7.375" style="7" customWidth="1"/>
    <col min="3" max="3" width="12.125" style="7" customWidth="1"/>
    <col min="4" max="4" width="9.75" style="7" customWidth="1"/>
    <col min="5" max="5" width="7.25" style="7" customWidth="1"/>
    <col min="6" max="6" width="6.75" style="7" customWidth="1"/>
    <col min="7" max="7" width="4.75" style="7" customWidth="1"/>
    <col min="8" max="8" width="8.125" style="7" customWidth="1"/>
    <col min="9" max="9" width="1.125" style="7" customWidth="1"/>
    <col min="10" max="10" width="11" style="7" customWidth="1"/>
    <col min="11" max="11" width="3.125" style="7" customWidth="1"/>
    <col min="12" max="12" width="13.375" style="7" customWidth="1"/>
    <col min="13" max="13" width="12.375" style="7" customWidth="1"/>
    <col min="14" max="14" width="1.125" style="7" customWidth="1"/>
    <col min="15" max="15" width="0" style="7" hidden="1" customWidth="1"/>
    <col min="16" max="16384" width="9" style="7"/>
  </cols>
  <sheetData>
    <row r="1" spans="1:14" ht="7.35" customHeight="1" x14ac:dyDescent="0.2"/>
    <row r="2" spans="1:14" ht="51" customHeight="1" x14ac:dyDescent="0.25">
      <c r="A2" s="98" t="s">
        <v>690</v>
      </c>
      <c r="B2" s="99"/>
      <c r="C2" s="99"/>
      <c r="D2" s="99"/>
      <c r="E2" s="99"/>
      <c r="K2" s="76" t="s">
        <v>207</v>
      </c>
      <c r="L2" s="67"/>
      <c r="M2" s="67"/>
    </row>
    <row r="3" spans="1:14" ht="13.35" customHeight="1" x14ac:dyDescent="0.2"/>
    <row r="4" spans="1:14" ht="33" customHeight="1" x14ac:dyDescent="0.25">
      <c r="A4" s="123" t="s">
        <v>680</v>
      </c>
      <c r="B4" s="107"/>
      <c r="C4" s="107"/>
      <c r="D4" s="107"/>
      <c r="E4" s="107"/>
      <c r="F4" s="107"/>
      <c r="G4" s="107"/>
      <c r="H4" s="107"/>
      <c r="I4" s="107"/>
      <c r="J4" s="107"/>
      <c r="K4" s="107"/>
      <c r="L4" s="107"/>
      <c r="M4" s="107"/>
      <c r="N4" s="107"/>
    </row>
    <row r="5" spans="1:14" ht="22.5" customHeight="1" x14ac:dyDescent="0.25">
      <c r="A5" s="79" t="s">
        <v>691</v>
      </c>
      <c r="B5" s="79"/>
      <c r="C5" s="79"/>
      <c r="D5" s="79"/>
      <c r="E5" s="79"/>
      <c r="F5" s="79"/>
      <c r="G5" s="79"/>
      <c r="H5" s="79"/>
      <c r="I5" s="79"/>
      <c r="J5" s="79"/>
      <c r="K5" s="79"/>
      <c r="L5" s="79"/>
      <c r="M5" s="79"/>
    </row>
    <row r="6" spans="1:14" ht="11.45" customHeight="1" x14ac:dyDescent="0.2">
      <c r="A6" s="78" t="s">
        <v>206</v>
      </c>
      <c r="B6" s="67"/>
      <c r="C6" s="67"/>
      <c r="D6" s="67"/>
      <c r="E6" s="67"/>
      <c r="F6" s="67"/>
      <c r="G6" s="67"/>
      <c r="H6" s="67"/>
      <c r="I6" s="67"/>
      <c r="J6" s="67"/>
      <c r="K6" s="67"/>
      <c r="L6" s="67"/>
      <c r="M6" s="67"/>
      <c r="N6" s="67"/>
    </row>
    <row r="7" spans="1:14" ht="9" customHeight="1" x14ac:dyDescent="0.2"/>
    <row r="8" spans="1:14" ht="18" customHeight="1" x14ac:dyDescent="0.2">
      <c r="A8" s="124" t="s">
        <v>1</v>
      </c>
      <c r="B8" s="125"/>
      <c r="C8" s="97" t="s">
        <v>1</v>
      </c>
      <c r="D8" s="72"/>
      <c r="E8" s="72"/>
      <c r="F8" s="73"/>
      <c r="G8" s="97" t="s">
        <v>1</v>
      </c>
      <c r="H8" s="72"/>
      <c r="I8" s="73"/>
      <c r="J8" s="97" t="s">
        <v>1</v>
      </c>
      <c r="K8" s="73"/>
      <c r="L8" s="93" t="s">
        <v>2</v>
      </c>
      <c r="M8" s="69"/>
      <c r="N8" s="70"/>
    </row>
    <row r="9" spans="1:14" ht="14.1" customHeight="1" x14ac:dyDescent="0.2">
      <c r="A9" s="91" t="s">
        <v>3</v>
      </c>
      <c r="B9" s="128"/>
      <c r="C9" s="87" t="s">
        <v>205</v>
      </c>
      <c r="D9" s="88"/>
      <c r="E9" s="88"/>
      <c r="F9" s="89"/>
      <c r="G9" s="87" t="s">
        <v>5</v>
      </c>
      <c r="H9" s="88"/>
      <c r="I9" s="89"/>
      <c r="J9" s="87" t="s">
        <v>6</v>
      </c>
      <c r="K9" s="89"/>
      <c r="L9" s="14" t="s">
        <v>7</v>
      </c>
      <c r="M9" s="93" t="s">
        <v>8</v>
      </c>
      <c r="N9" s="70"/>
    </row>
    <row r="10" spans="1:14" x14ac:dyDescent="0.2">
      <c r="A10" s="126" t="s">
        <v>9</v>
      </c>
      <c r="B10" s="127"/>
      <c r="C10" s="87" t="s">
        <v>10</v>
      </c>
      <c r="D10" s="88"/>
      <c r="E10" s="88"/>
      <c r="F10" s="89"/>
      <c r="G10" s="87" t="s">
        <v>11</v>
      </c>
      <c r="H10" s="88"/>
      <c r="I10" s="89"/>
      <c r="J10" s="87" t="s">
        <v>12</v>
      </c>
      <c r="K10" s="89"/>
      <c r="L10" s="14" t="s">
        <v>13</v>
      </c>
      <c r="M10" s="93" t="s">
        <v>14</v>
      </c>
      <c r="N10" s="70"/>
    </row>
    <row r="11" spans="1:14" ht="35.450000000000003" customHeight="1" x14ac:dyDescent="0.2">
      <c r="A11" s="111"/>
      <c r="B11" s="112"/>
      <c r="C11" s="84" t="s">
        <v>204</v>
      </c>
      <c r="D11" s="69"/>
      <c r="E11" s="69"/>
      <c r="F11" s="70"/>
      <c r="G11" s="85">
        <f>G12+G13</f>
        <v>131491900000</v>
      </c>
      <c r="H11" s="69"/>
      <c r="I11" s="70"/>
      <c r="J11" s="122">
        <f>J12+J13+J49+J50</f>
        <v>194117828559</v>
      </c>
      <c r="K11" s="118"/>
      <c r="L11" s="48">
        <f>J11-G11</f>
        <v>62625928559</v>
      </c>
      <c r="M11" s="113">
        <f>J11/G11</f>
        <v>1.4762721396451035</v>
      </c>
      <c r="N11" s="114"/>
    </row>
    <row r="12" spans="1:14" x14ac:dyDescent="0.2">
      <c r="A12" s="111" t="s">
        <v>9</v>
      </c>
      <c r="B12" s="112"/>
      <c r="C12" s="84" t="s">
        <v>203</v>
      </c>
      <c r="D12" s="69"/>
      <c r="E12" s="69"/>
      <c r="F12" s="70"/>
      <c r="G12" s="85"/>
      <c r="H12" s="69"/>
      <c r="I12" s="70"/>
      <c r="J12" s="122">
        <v>0</v>
      </c>
      <c r="K12" s="118"/>
      <c r="L12" s="48">
        <f t="shared" ref="L12:L50" si="0">J12-G12</f>
        <v>0</v>
      </c>
      <c r="M12" s="113"/>
      <c r="N12" s="114"/>
    </row>
    <row r="13" spans="1:14" x14ac:dyDescent="0.2">
      <c r="A13" s="111" t="s">
        <v>10</v>
      </c>
      <c r="B13" s="112"/>
      <c r="C13" s="84" t="s">
        <v>202</v>
      </c>
      <c r="D13" s="69"/>
      <c r="E13" s="69"/>
      <c r="F13" s="70"/>
      <c r="G13" s="85">
        <f>G14+G31+G45+G46+G47+G48</f>
        <v>131491900000</v>
      </c>
      <c r="H13" s="69"/>
      <c r="I13" s="70"/>
      <c r="J13" s="122">
        <f>J14+J31</f>
        <v>165511899370</v>
      </c>
      <c r="K13" s="118"/>
      <c r="L13" s="48">
        <f t="shared" si="0"/>
        <v>34019999370</v>
      </c>
      <c r="M13" s="113">
        <f>J13/G13</f>
        <v>1.2587231561031516</v>
      </c>
      <c r="N13" s="114"/>
    </row>
    <row r="14" spans="1:14" x14ac:dyDescent="0.2">
      <c r="A14" s="111" t="s">
        <v>16</v>
      </c>
      <c r="B14" s="112"/>
      <c r="C14" s="84" t="s">
        <v>36</v>
      </c>
      <c r="D14" s="69"/>
      <c r="E14" s="69"/>
      <c r="F14" s="70"/>
      <c r="G14" s="85">
        <f>G15+G29+G30</f>
        <v>14695259000</v>
      </c>
      <c r="H14" s="69"/>
      <c r="I14" s="70"/>
      <c r="J14" s="85">
        <v>28431096261</v>
      </c>
      <c r="K14" s="70"/>
      <c r="L14" s="48">
        <f t="shared" si="0"/>
        <v>13735837261</v>
      </c>
      <c r="M14" s="113">
        <f>J14/G14</f>
        <v>1.934712158594823</v>
      </c>
      <c r="N14" s="114"/>
    </row>
    <row r="15" spans="1:14" x14ac:dyDescent="0.2">
      <c r="A15" s="115" t="s">
        <v>11</v>
      </c>
      <c r="B15" s="116"/>
      <c r="C15" s="80" t="s">
        <v>154</v>
      </c>
      <c r="D15" s="69"/>
      <c r="E15" s="69"/>
      <c r="F15" s="70"/>
      <c r="G15" s="81">
        <f>SUM(G16:I28)</f>
        <v>14695259000</v>
      </c>
      <c r="H15" s="69"/>
      <c r="I15" s="70"/>
      <c r="J15" s="81">
        <v>28431096261</v>
      </c>
      <c r="K15" s="70"/>
      <c r="L15" s="48">
        <f t="shared" si="0"/>
        <v>13735837261</v>
      </c>
      <c r="M15" s="113">
        <f>J15/G15</f>
        <v>1.934712158594823</v>
      </c>
      <c r="N15" s="114"/>
    </row>
    <row r="16" spans="1:14" x14ac:dyDescent="0.2">
      <c r="A16" s="115" t="s">
        <v>22</v>
      </c>
      <c r="B16" s="116"/>
      <c r="C16" s="80" t="s">
        <v>196</v>
      </c>
      <c r="D16" s="69"/>
      <c r="E16" s="69"/>
      <c r="F16" s="70"/>
      <c r="G16" s="81">
        <v>0</v>
      </c>
      <c r="H16" s="69"/>
      <c r="I16" s="70"/>
      <c r="J16" s="81">
        <v>0</v>
      </c>
      <c r="K16" s="70"/>
      <c r="L16" s="48">
        <f t="shared" si="0"/>
        <v>0</v>
      </c>
      <c r="M16" s="113"/>
      <c r="N16" s="114"/>
    </row>
    <row r="17" spans="1:14" x14ac:dyDescent="0.2">
      <c r="A17" s="115" t="s">
        <v>22</v>
      </c>
      <c r="B17" s="116"/>
      <c r="C17" s="80" t="s">
        <v>195</v>
      </c>
      <c r="D17" s="69"/>
      <c r="E17" s="69"/>
      <c r="F17" s="70"/>
      <c r="G17" s="81">
        <v>0</v>
      </c>
      <c r="H17" s="69"/>
      <c r="I17" s="70"/>
      <c r="J17" s="81">
        <v>0</v>
      </c>
      <c r="K17" s="70"/>
      <c r="L17" s="48">
        <f t="shared" si="0"/>
        <v>0</v>
      </c>
      <c r="M17" s="113"/>
      <c r="N17" s="114"/>
    </row>
    <row r="18" spans="1:14" x14ac:dyDescent="0.2">
      <c r="A18" s="115" t="s">
        <v>22</v>
      </c>
      <c r="B18" s="116"/>
      <c r="C18" s="80" t="s">
        <v>194</v>
      </c>
      <c r="D18" s="69"/>
      <c r="E18" s="69"/>
      <c r="F18" s="70"/>
      <c r="G18" s="81">
        <v>100000000</v>
      </c>
      <c r="H18" s="69"/>
      <c r="I18" s="70"/>
      <c r="J18" s="81">
        <v>49012000</v>
      </c>
      <c r="K18" s="70"/>
      <c r="L18" s="48">
        <f>J18-G18</f>
        <v>-50988000</v>
      </c>
      <c r="M18" s="113">
        <f>J18/G18</f>
        <v>0.49012</v>
      </c>
      <c r="N18" s="114"/>
    </row>
    <row r="19" spans="1:14" x14ac:dyDescent="0.2">
      <c r="A19" s="115" t="s">
        <v>22</v>
      </c>
      <c r="B19" s="116"/>
      <c r="C19" s="80" t="s">
        <v>193</v>
      </c>
      <c r="D19" s="69"/>
      <c r="E19" s="69"/>
      <c r="F19" s="70"/>
      <c r="G19" s="81">
        <v>0</v>
      </c>
      <c r="H19" s="69"/>
      <c r="I19" s="70"/>
      <c r="J19" s="81">
        <v>0</v>
      </c>
      <c r="K19" s="70"/>
      <c r="L19" s="48">
        <f t="shared" si="0"/>
        <v>0</v>
      </c>
      <c r="M19" s="113"/>
      <c r="N19" s="114"/>
    </row>
    <row r="20" spans="1:14" x14ac:dyDescent="0.2">
      <c r="A20" s="115" t="s">
        <v>22</v>
      </c>
      <c r="B20" s="116"/>
      <c r="C20" s="80" t="s">
        <v>192</v>
      </c>
      <c r="D20" s="69"/>
      <c r="E20" s="69"/>
      <c r="F20" s="70"/>
      <c r="G20" s="81">
        <v>0</v>
      </c>
      <c r="H20" s="69"/>
      <c r="I20" s="70"/>
      <c r="J20" s="81">
        <v>0</v>
      </c>
      <c r="K20" s="70"/>
      <c r="L20" s="48">
        <f t="shared" si="0"/>
        <v>0</v>
      </c>
      <c r="M20" s="113"/>
      <c r="N20" s="114"/>
    </row>
    <row r="21" spans="1:14" x14ac:dyDescent="0.2">
      <c r="A21" s="115" t="s">
        <v>22</v>
      </c>
      <c r="B21" s="116"/>
      <c r="C21" s="80" t="s">
        <v>159</v>
      </c>
      <c r="D21" s="69"/>
      <c r="E21" s="69"/>
      <c r="F21" s="70"/>
      <c r="G21" s="81">
        <v>0</v>
      </c>
      <c r="H21" s="69"/>
      <c r="I21" s="70"/>
      <c r="J21" s="81">
        <v>0</v>
      </c>
      <c r="K21" s="70"/>
      <c r="L21" s="48">
        <f t="shared" si="0"/>
        <v>0</v>
      </c>
      <c r="M21" s="113"/>
      <c r="N21" s="114"/>
    </row>
    <row r="22" spans="1:14" x14ac:dyDescent="0.2">
      <c r="A22" s="115" t="s">
        <v>22</v>
      </c>
      <c r="B22" s="116"/>
      <c r="C22" s="80" t="s">
        <v>201</v>
      </c>
      <c r="D22" s="69"/>
      <c r="E22" s="69"/>
      <c r="F22" s="70"/>
      <c r="G22" s="81">
        <v>0</v>
      </c>
      <c r="H22" s="69"/>
      <c r="I22" s="70"/>
      <c r="J22" s="81">
        <v>0</v>
      </c>
      <c r="K22" s="70"/>
      <c r="L22" s="48">
        <f t="shared" si="0"/>
        <v>0</v>
      </c>
      <c r="M22" s="113"/>
      <c r="N22" s="114"/>
    </row>
    <row r="23" spans="1:14" x14ac:dyDescent="0.2">
      <c r="A23" s="115" t="s">
        <v>22</v>
      </c>
      <c r="B23" s="116"/>
      <c r="C23" s="80" t="s">
        <v>190</v>
      </c>
      <c r="D23" s="69"/>
      <c r="E23" s="69"/>
      <c r="F23" s="70"/>
      <c r="G23" s="81">
        <v>0</v>
      </c>
      <c r="H23" s="69"/>
      <c r="I23" s="70"/>
      <c r="J23" s="81">
        <v>0</v>
      </c>
      <c r="K23" s="70"/>
      <c r="L23" s="48">
        <f t="shared" si="0"/>
        <v>0</v>
      </c>
      <c r="M23" s="113"/>
      <c r="N23" s="114"/>
    </row>
    <row r="24" spans="1:14" x14ac:dyDescent="0.2">
      <c r="A24" s="115" t="s">
        <v>22</v>
      </c>
      <c r="B24" s="116"/>
      <c r="C24" s="80" t="s">
        <v>189</v>
      </c>
      <c r="D24" s="69"/>
      <c r="E24" s="69"/>
      <c r="F24" s="70"/>
      <c r="G24" s="81">
        <v>0</v>
      </c>
      <c r="H24" s="69"/>
      <c r="I24" s="70"/>
      <c r="J24" s="81">
        <v>0</v>
      </c>
      <c r="K24" s="70"/>
      <c r="L24" s="48">
        <f t="shared" si="0"/>
        <v>0</v>
      </c>
      <c r="M24" s="113"/>
      <c r="N24" s="114"/>
    </row>
    <row r="25" spans="1:14" x14ac:dyDescent="0.2">
      <c r="A25" s="115" t="s">
        <v>22</v>
      </c>
      <c r="B25" s="116"/>
      <c r="C25" s="80" t="s">
        <v>157</v>
      </c>
      <c r="D25" s="69"/>
      <c r="E25" s="69"/>
      <c r="F25" s="70"/>
      <c r="G25" s="81">
        <v>14595259000</v>
      </c>
      <c r="H25" s="69"/>
      <c r="I25" s="70"/>
      <c r="J25" s="81">
        <v>27150084261</v>
      </c>
      <c r="K25" s="70"/>
      <c r="L25" s="48">
        <f>J25-G25</f>
        <v>12554825261</v>
      </c>
      <c r="M25" s="113">
        <f>J25/G25</f>
        <v>1.8601988673856353</v>
      </c>
      <c r="N25" s="114"/>
    </row>
    <row r="26" spans="1:14" ht="21" customHeight="1" x14ac:dyDescent="0.2">
      <c r="A26" s="115" t="s">
        <v>22</v>
      </c>
      <c r="B26" s="116"/>
      <c r="C26" s="80" t="s">
        <v>158</v>
      </c>
      <c r="D26" s="69"/>
      <c r="E26" s="69"/>
      <c r="F26" s="70"/>
      <c r="G26" s="81">
        <v>0</v>
      </c>
      <c r="H26" s="69"/>
      <c r="I26" s="70"/>
      <c r="J26" s="81">
        <v>0</v>
      </c>
      <c r="K26" s="70"/>
      <c r="L26" s="48">
        <f t="shared" si="0"/>
        <v>0</v>
      </c>
      <c r="M26" s="113"/>
      <c r="N26" s="114"/>
    </row>
    <row r="27" spans="1:14" x14ac:dyDescent="0.2">
      <c r="A27" s="115" t="s">
        <v>22</v>
      </c>
      <c r="B27" s="116"/>
      <c r="C27" s="80" t="s">
        <v>160</v>
      </c>
      <c r="D27" s="69"/>
      <c r="E27" s="69"/>
      <c r="F27" s="70"/>
      <c r="G27" s="81"/>
      <c r="H27" s="69"/>
      <c r="I27" s="70"/>
      <c r="J27" s="81">
        <v>1232000000</v>
      </c>
      <c r="K27" s="70"/>
      <c r="L27" s="48">
        <f t="shared" si="0"/>
        <v>1232000000</v>
      </c>
      <c r="M27" s="113"/>
      <c r="N27" s="114"/>
    </row>
    <row r="28" spans="1:14" x14ac:dyDescent="0.2">
      <c r="A28" s="115" t="s">
        <v>22</v>
      </c>
      <c r="B28" s="116"/>
      <c r="C28" s="80" t="s">
        <v>200</v>
      </c>
      <c r="D28" s="69"/>
      <c r="E28" s="69"/>
      <c r="F28" s="70"/>
      <c r="G28" s="81">
        <v>0</v>
      </c>
      <c r="H28" s="69"/>
      <c r="I28" s="70"/>
      <c r="J28" s="81">
        <v>0</v>
      </c>
      <c r="K28" s="70"/>
      <c r="L28" s="48">
        <f t="shared" si="0"/>
        <v>0</v>
      </c>
      <c r="M28" s="113"/>
      <c r="N28" s="114"/>
    </row>
    <row r="29" spans="1:14" ht="45" customHeight="1" x14ac:dyDescent="0.2">
      <c r="A29" s="115" t="s">
        <v>12</v>
      </c>
      <c r="B29" s="116"/>
      <c r="C29" s="80" t="s">
        <v>199</v>
      </c>
      <c r="D29" s="69"/>
      <c r="E29" s="69"/>
      <c r="F29" s="70"/>
      <c r="G29" s="81">
        <v>0</v>
      </c>
      <c r="H29" s="69"/>
      <c r="I29" s="70"/>
      <c r="J29" s="81">
        <v>0</v>
      </c>
      <c r="K29" s="70"/>
      <c r="L29" s="48">
        <f t="shared" si="0"/>
        <v>0</v>
      </c>
      <c r="M29" s="113"/>
      <c r="N29" s="114"/>
    </row>
    <row r="30" spans="1:14" x14ac:dyDescent="0.2">
      <c r="A30" s="115" t="s">
        <v>38</v>
      </c>
      <c r="B30" s="116"/>
      <c r="C30" s="80" t="s">
        <v>198</v>
      </c>
      <c r="D30" s="69"/>
      <c r="E30" s="69"/>
      <c r="F30" s="70"/>
      <c r="G30" s="81">
        <v>0</v>
      </c>
      <c r="H30" s="69"/>
      <c r="I30" s="70"/>
      <c r="J30" s="81">
        <v>0</v>
      </c>
      <c r="K30" s="70"/>
      <c r="L30" s="48">
        <f t="shared" si="0"/>
        <v>0</v>
      </c>
      <c r="M30" s="113"/>
      <c r="N30" s="114"/>
    </row>
    <row r="31" spans="1:14" x14ac:dyDescent="0.2">
      <c r="A31" s="111" t="s">
        <v>20</v>
      </c>
      <c r="B31" s="112"/>
      <c r="C31" s="84" t="s">
        <v>197</v>
      </c>
      <c r="D31" s="69"/>
      <c r="E31" s="69"/>
      <c r="F31" s="70"/>
      <c r="G31" s="119">
        <v>116796641000</v>
      </c>
      <c r="H31" s="120"/>
      <c r="I31" s="121"/>
      <c r="J31" s="85">
        <f>137107203109-26400000</f>
        <v>137080803109</v>
      </c>
      <c r="K31" s="70"/>
      <c r="L31" s="48">
        <f t="shared" si="0"/>
        <v>20284162109</v>
      </c>
      <c r="M31" s="113">
        <f>J31/G31</f>
        <v>1.1736707660025942</v>
      </c>
      <c r="N31" s="114"/>
    </row>
    <row r="32" spans="1:14" x14ac:dyDescent="0.2">
      <c r="A32" s="115" t="s">
        <v>22</v>
      </c>
      <c r="B32" s="116"/>
      <c r="C32" s="80" t="s">
        <v>196</v>
      </c>
      <c r="D32" s="69"/>
      <c r="E32" s="69"/>
      <c r="F32" s="70"/>
      <c r="G32" s="81">
        <v>578221000</v>
      </c>
      <c r="H32" s="69"/>
      <c r="I32" s="70"/>
      <c r="J32" s="81">
        <v>1694737184</v>
      </c>
      <c r="K32" s="70"/>
      <c r="L32" s="48">
        <f t="shared" si="0"/>
        <v>1116516184</v>
      </c>
      <c r="M32" s="113"/>
      <c r="N32" s="114"/>
    </row>
    <row r="33" spans="1:14" x14ac:dyDescent="0.2">
      <c r="A33" s="115" t="s">
        <v>22</v>
      </c>
      <c r="B33" s="116"/>
      <c r="C33" s="80" t="s">
        <v>195</v>
      </c>
      <c r="D33" s="69"/>
      <c r="E33" s="69"/>
      <c r="F33" s="70"/>
      <c r="G33" s="81">
        <v>192660000</v>
      </c>
      <c r="H33" s="69"/>
      <c r="I33" s="70"/>
      <c r="J33" s="81">
        <v>522007440</v>
      </c>
      <c r="K33" s="70"/>
      <c r="L33" s="48">
        <f t="shared" si="0"/>
        <v>329347440</v>
      </c>
      <c r="M33" s="113"/>
      <c r="N33" s="114"/>
    </row>
    <row r="34" spans="1:14" x14ac:dyDescent="0.2">
      <c r="A34" s="115" t="s">
        <v>22</v>
      </c>
      <c r="B34" s="116"/>
      <c r="C34" s="80" t="s">
        <v>194</v>
      </c>
      <c r="D34" s="69"/>
      <c r="E34" s="69"/>
      <c r="F34" s="70"/>
      <c r="G34" s="81">
        <v>74248747000</v>
      </c>
      <c r="H34" s="69"/>
      <c r="I34" s="70"/>
      <c r="J34" s="117">
        <f>77068349598-26400000</f>
        <v>77041949598</v>
      </c>
      <c r="K34" s="118"/>
      <c r="L34" s="48">
        <f t="shared" si="0"/>
        <v>2793202598</v>
      </c>
      <c r="M34" s="113">
        <f>J34/G34</f>
        <v>1.0376195250540727</v>
      </c>
      <c r="N34" s="114"/>
    </row>
    <row r="35" spans="1:14" x14ac:dyDescent="0.2">
      <c r="A35" s="115" t="s">
        <v>22</v>
      </c>
      <c r="B35" s="116"/>
      <c r="C35" s="80" t="s">
        <v>193</v>
      </c>
      <c r="D35" s="69"/>
      <c r="E35" s="69"/>
      <c r="F35" s="70"/>
      <c r="G35" s="81">
        <v>0</v>
      </c>
      <c r="H35" s="69"/>
      <c r="I35" s="70"/>
      <c r="J35" s="81">
        <v>0</v>
      </c>
      <c r="K35" s="70"/>
      <c r="L35" s="48">
        <f t="shared" si="0"/>
        <v>0</v>
      </c>
      <c r="M35" s="113"/>
      <c r="N35" s="114"/>
    </row>
    <row r="36" spans="1:14" x14ac:dyDescent="0.2">
      <c r="A36" s="115" t="s">
        <v>22</v>
      </c>
      <c r="B36" s="116"/>
      <c r="C36" s="80" t="s">
        <v>192</v>
      </c>
      <c r="D36" s="69"/>
      <c r="E36" s="69"/>
      <c r="F36" s="70"/>
      <c r="G36" s="81">
        <v>0</v>
      </c>
      <c r="H36" s="69"/>
      <c r="I36" s="70"/>
      <c r="J36" s="81">
        <v>0</v>
      </c>
      <c r="K36" s="70"/>
      <c r="L36" s="48">
        <f t="shared" si="0"/>
        <v>0</v>
      </c>
      <c r="M36" s="113"/>
      <c r="N36" s="114"/>
    </row>
    <row r="37" spans="1:14" x14ac:dyDescent="0.2">
      <c r="A37" s="115" t="s">
        <v>22</v>
      </c>
      <c r="B37" s="116"/>
      <c r="C37" s="80" t="s">
        <v>159</v>
      </c>
      <c r="D37" s="69"/>
      <c r="E37" s="69"/>
      <c r="F37" s="70"/>
      <c r="G37" s="81">
        <v>93533000</v>
      </c>
      <c r="H37" s="69"/>
      <c r="I37" s="70"/>
      <c r="J37" s="81">
        <v>38315200</v>
      </c>
      <c r="K37" s="70"/>
      <c r="L37" s="48">
        <f t="shared" si="0"/>
        <v>-55217800</v>
      </c>
      <c r="M37" s="113">
        <f>J37/G37</f>
        <v>0.40964365518052454</v>
      </c>
      <c r="N37" s="114"/>
    </row>
    <row r="38" spans="1:14" x14ac:dyDescent="0.2">
      <c r="A38" s="115" t="s">
        <v>22</v>
      </c>
      <c r="B38" s="116"/>
      <c r="C38" s="80" t="s">
        <v>191</v>
      </c>
      <c r="D38" s="69"/>
      <c r="E38" s="69"/>
      <c r="F38" s="70"/>
      <c r="G38" s="81">
        <v>31564000</v>
      </c>
      <c r="H38" s="69"/>
      <c r="I38" s="70"/>
      <c r="J38" s="81">
        <v>16436000</v>
      </c>
      <c r="K38" s="70"/>
      <c r="L38" s="48">
        <f t="shared" si="0"/>
        <v>-15128000</v>
      </c>
      <c r="M38" s="113">
        <f>J38/G38</f>
        <v>0.52071980737549106</v>
      </c>
      <c r="N38" s="114"/>
    </row>
    <row r="39" spans="1:14" x14ac:dyDescent="0.2">
      <c r="A39" s="115" t="s">
        <v>22</v>
      </c>
      <c r="B39" s="116"/>
      <c r="C39" s="80" t="s">
        <v>190</v>
      </c>
      <c r="D39" s="69"/>
      <c r="E39" s="69"/>
      <c r="F39" s="70"/>
      <c r="G39" s="81">
        <v>0</v>
      </c>
      <c r="H39" s="69"/>
      <c r="I39" s="70"/>
      <c r="J39" s="81">
        <v>0</v>
      </c>
      <c r="K39" s="70"/>
      <c r="L39" s="48">
        <f t="shared" si="0"/>
        <v>0</v>
      </c>
      <c r="M39" s="113"/>
      <c r="N39" s="114"/>
    </row>
    <row r="40" spans="1:14" x14ac:dyDescent="0.2">
      <c r="A40" s="115" t="s">
        <v>22</v>
      </c>
      <c r="B40" s="116"/>
      <c r="C40" s="80" t="s">
        <v>189</v>
      </c>
      <c r="D40" s="69"/>
      <c r="E40" s="69"/>
      <c r="F40" s="70"/>
      <c r="G40" s="81">
        <v>30000000</v>
      </c>
      <c r="H40" s="69"/>
      <c r="I40" s="70"/>
      <c r="J40" s="81">
        <v>15000000</v>
      </c>
      <c r="K40" s="70"/>
      <c r="L40" s="48">
        <f t="shared" si="0"/>
        <v>-15000000</v>
      </c>
      <c r="M40" s="113">
        <f>J40/G40</f>
        <v>0.5</v>
      </c>
      <c r="N40" s="114"/>
    </row>
    <row r="41" spans="1:14" x14ac:dyDescent="0.2">
      <c r="A41" s="115" t="s">
        <v>22</v>
      </c>
      <c r="B41" s="116"/>
      <c r="C41" s="80" t="s">
        <v>157</v>
      </c>
      <c r="D41" s="69"/>
      <c r="E41" s="69"/>
      <c r="F41" s="70"/>
      <c r="G41" s="81">
        <v>960157000</v>
      </c>
      <c r="H41" s="69"/>
      <c r="I41" s="70"/>
      <c r="J41" s="81">
        <v>7011605035</v>
      </c>
      <c r="K41" s="70"/>
      <c r="L41" s="48">
        <f t="shared" si="0"/>
        <v>6051448035</v>
      </c>
      <c r="M41" s="113">
        <f>J41/G41</f>
        <v>7.3025609717994033</v>
      </c>
      <c r="N41" s="114"/>
    </row>
    <row r="42" spans="1:14" ht="24.95" customHeight="1" x14ac:dyDescent="0.2">
      <c r="A42" s="115" t="s">
        <v>22</v>
      </c>
      <c r="B42" s="116"/>
      <c r="C42" s="80" t="s">
        <v>158</v>
      </c>
      <c r="D42" s="69"/>
      <c r="E42" s="69"/>
      <c r="F42" s="70"/>
      <c r="G42" s="81">
        <v>35434697000</v>
      </c>
      <c r="H42" s="69"/>
      <c r="I42" s="70"/>
      <c r="J42" s="81">
        <v>44396200517</v>
      </c>
      <c r="K42" s="70"/>
      <c r="L42" s="48">
        <f t="shared" si="0"/>
        <v>8961503517</v>
      </c>
      <c r="M42" s="113">
        <f>J42/G42</f>
        <v>1.2529019372452939</v>
      </c>
      <c r="N42" s="114"/>
    </row>
    <row r="43" spans="1:14" x14ac:dyDescent="0.2">
      <c r="A43" s="115" t="s">
        <v>22</v>
      </c>
      <c r="B43" s="116"/>
      <c r="C43" s="80" t="s">
        <v>188</v>
      </c>
      <c r="D43" s="69"/>
      <c r="E43" s="69"/>
      <c r="F43" s="70"/>
      <c r="G43" s="81">
        <v>3135161000</v>
      </c>
      <c r="H43" s="69"/>
      <c r="I43" s="70"/>
      <c r="J43" s="81">
        <v>6344552135</v>
      </c>
      <c r="K43" s="70"/>
      <c r="L43" s="48">
        <f t="shared" si="0"/>
        <v>3209391135</v>
      </c>
      <c r="M43" s="113">
        <f>J43/G43</f>
        <v>2.0236766580727434</v>
      </c>
      <c r="N43" s="114"/>
    </row>
    <row r="44" spans="1:14" x14ac:dyDescent="0.2">
      <c r="A44" s="115" t="s">
        <v>22</v>
      </c>
      <c r="B44" s="116"/>
      <c r="C44" s="80" t="s">
        <v>187</v>
      </c>
      <c r="D44" s="69"/>
      <c r="E44" s="69"/>
      <c r="F44" s="70"/>
      <c r="G44" s="81">
        <v>2091901000</v>
      </c>
      <c r="H44" s="69"/>
      <c r="I44" s="70"/>
      <c r="J44" s="81">
        <v>0</v>
      </c>
      <c r="K44" s="70"/>
      <c r="L44" s="48">
        <f t="shared" si="0"/>
        <v>-2091901000</v>
      </c>
      <c r="M44" s="113">
        <f>J44/G44</f>
        <v>0</v>
      </c>
      <c r="N44" s="114"/>
    </row>
    <row r="45" spans="1:14" ht="14.1" customHeight="1" x14ac:dyDescent="0.2">
      <c r="A45" s="111" t="s">
        <v>26</v>
      </c>
      <c r="B45" s="112"/>
      <c r="C45" s="84" t="s">
        <v>39</v>
      </c>
      <c r="D45" s="69"/>
      <c r="E45" s="69"/>
      <c r="F45" s="70"/>
      <c r="G45" s="85">
        <v>0</v>
      </c>
      <c r="H45" s="69"/>
      <c r="I45" s="70"/>
      <c r="J45" s="85">
        <v>0</v>
      </c>
      <c r="K45" s="70"/>
      <c r="L45" s="48">
        <f t="shared" si="0"/>
        <v>0</v>
      </c>
      <c r="M45" s="113"/>
      <c r="N45" s="114"/>
    </row>
    <row r="46" spans="1:14" ht="14.1" customHeight="1" x14ac:dyDescent="0.2">
      <c r="A46" s="111" t="s">
        <v>28</v>
      </c>
      <c r="B46" s="112"/>
      <c r="C46" s="84" t="s">
        <v>41</v>
      </c>
      <c r="D46" s="69"/>
      <c r="E46" s="69"/>
      <c r="F46" s="70"/>
      <c r="G46" s="85">
        <v>0</v>
      </c>
      <c r="H46" s="69"/>
      <c r="I46" s="70"/>
      <c r="J46" s="85">
        <v>0</v>
      </c>
      <c r="K46" s="70"/>
      <c r="L46" s="48">
        <f t="shared" si="0"/>
        <v>0</v>
      </c>
      <c r="M46" s="113"/>
      <c r="N46" s="114"/>
    </row>
    <row r="47" spans="1:14" x14ac:dyDescent="0.2">
      <c r="A47" s="111" t="s">
        <v>30</v>
      </c>
      <c r="B47" s="112"/>
      <c r="C47" s="84" t="s">
        <v>186</v>
      </c>
      <c r="D47" s="69"/>
      <c r="E47" s="69"/>
      <c r="F47" s="70"/>
      <c r="G47" s="85">
        <v>0</v>
      </c>
      <c r="H47" s="69"/>
      <c r="I47" s="70"/>
      <c r="J47" s="85">
        <v>0</v>
      </c>
      <c r="K47" s="70"/>
      <c r="L47" s="48">
        <f t="shared" si="0"/>
        <v>0</v>
      </c>
      <c r="M47" s="113"/>
      <c r="N47" s="114"/>
    </row>
    <row r="48" spans="1:14" ht="14.1" customHeight="1" x14ac:dyDescent="0.2">
      <c r="A48" s="111" t="s">
        <v>32</v>
      </c>
      <c r="B48" s="112"/>
      <c r="C48" s="84" t="s">
        <v>185</v>
      </c>
      <c r="D48" s="69"/>
      <c r="E48" s="69"/>
      <c r="F48" s="70"/>
      <c r="G48" s="85">
        <v>0</v>
      </c>
      <c r="H48" s="69"/>
      <c r="I48" s="70"/>
      <c r="J48" s="85">
        <v>0</v>
      </c>
      <c r="K48" s="70"/>
      <c r="L48" s="48">
        <f t="shared" si="0"/>
        <v>0</v>
      </c>
      <c r="M48" s="113"/>
      <c r="N48" s="114"/>
    </row>
    <row r="49" spans="1:14" x14ac:dyDescent="0.2">
      <c r="A49" s="111" t="s">
        <v>56</v>
      </c>
      <c r="B49" s="112"/>
      <c r="C49" s="84" t="s">
        <v>184</v>
      </c>
      <c r="D49" s="69"/>
      <c r="E49" s="69"/>
      <c r="F49" s="70"/>
      <c r="G49" s="85">
        <v>0</v>
      </c>
      <c r="H49" s="69"/>
      <c r="I49" s="70"/>
      <c r="J49" s="85">
        <v>28537695289</v>
      </c>
      <c r="K49" s="70"/>
      <c r="L49" s="48">
        <f t="shared" si="0"/>
        <v>28537695289</v>
      </c>
      <c r="M49" s="113"/>
      <c r="N49" s="114"/>
    </row>
    <row r="50" spans="1:14" x14ac:dyDescent="0.2">
      <c r="A50" s="111" t="s">
        <v>58</v>
      </c>
      <c r="B50" s="112"/>
      <c r="C50" s="84" t="s">
        <v>52</v>
      </c>
      <c r="D50" s="69"/>
      <c r="E50" s="69"/>
      <c r="F50" s="70"/>
      <c r="G50" s="85">
        <v>0</v>
      </c>
      <c r="H50" s="69"/>
      <c r="I50" s="70"/>
      <c r="J50" s="85">
        <v>68233900</v>
      </c>
      <c r="K50" s="70"/>
      <c r="L50" s="48">
        <f t="shared" si="0"/>
        <v>68233900</v>
      </c>
      <c r="M50" s="113"/>
      <c r="N50" s="114"/>
    </row>
    <row r="51" spans="1:14" ht="24.4" customHeight="1" x14ac:dyDescent="0.2"/>
    <row r="52" spans="1:14" ht="36.75" customHeight="1" x14ac:dyDescent="0.2">
      <c r="B52" s="66"/>
      <c r="C52" s="67"/>
      <c r="E52" s="66"/>
      <c r="F52" s="67"/>
      <c r="G52" s="67"/>
      <c r="I52" s="66"/>
      <c r="J52" s="67"/>
      <c r="K52" s="67"/>
      <c r="L52" s="67"/>
      <c r="M52" s="67"/>
    </row>
    <row r="53" spans="1:14" ht="4.1500000000000004" customHeight="1" x14ac:dyDescent="0.2"/>
  </sheetData>
  <mergeCells count="223">
    <mergeCell ref="M9:N9"/>
    <mergeCell ref="M13:N13"/>
    <mergeCell ref="A2:E2"/>
    <mergeCell ref="K2:M2"/>
    <mergeCell ref="A4:N4"/>
    <mergeCell ref="A6:N6"/>
    <mergeCell ref="A8:B8"/>
    <mergeCell ref="A11:B11"/>
    <mergeCell ref="C11:F11"/>
    <mergeCell ref="G11:I11"/>
    <mergeCell ref="J11:K11"/>
    <mergeCell ref="M11:N11"/>
    <mergeCell ref="A10:B10"/>
    <mergeCell ref="C10:F10"/>
    <mergeCell ref="G10:I10"/>
    <mergeCell ref="J10:K10"/>
    <mergeCell ref="M10:N10"/>
    <mergeCell ref="C8:F8"/>
    <mergeCell ref="G8:I8"/>
    <mergeCell ref="J8:K8"/>
    <mergeCell ref="L8:N8"/>
    <mergeCell ref="A9:B9"/>
    <mergeCell ref="C9:F9"/>
    <mergeCell ref="G9:I9"/>
    <mergeCell ref="J9:K9"/>
    <mergeCell ref="A12:B12"/>
    <mergeCell ref="C12:F12"/>
    <mergeCell ref="G12:I12"/>
    <mergeCell ref="J12:K12"/>
    <mergeCell ref="M12:N12"/>
    <mergeCell ref="A16:B16"/>
    <mergeCell ref="C16:F16"/>
    <mergeCell ref="G16:I16"/>
    <mergeCell ref="J16:K16"/>
    <mergeCell ref="M16:N16"/>
    <mergeCell ref="A15:B15"/>
    <mergeCell ref="C15:F15"/>
    <mergeCell ref="G15:I15"/>
    <mergeCell ref="J15:K15"/>
    <mergeCell ref="M15:N15"/>
    <mergeCell ref="A14:B14"/>
    <mergeCell ref="C14:F14"/>
    <mergeCell ref="G14:I14"/>
    <mergeCell ref="J14:K14"/>
    <mergeCell ref="M14:N14"/>
    <mergeCell ref="A13:B13"/>
    <mergeCell ref="C13:F13"/>
    <mergeCell ref="G13:I13"/>
    <mergeCell ref="J13:K13"/>
    <mergeCell ref="A18:B18"/>
    <mergeCell ref="C18:F18"/>
    <mergeCell ref="G18:I18"/>
    <mergeCell ref="J18:K18"/>
    <mergeCell ref="M18:N18"/>
    <mergeCell ref="A17:B17"/>
    <mergeCell ref="C17:F17"/>
    <mergeCell ref="G17:I17"/>
    <mergeCell ref="J17:K17"/>
    <mergeCell ref="M17:N17"/>
    <mergeCell ref="A20:B20"/>
    <mergeCell ref="C20:F20"/>
    <mergeCell ref="G20:I20"/>
    <mergeCell ref="J20:K20"/>
    <mergeCell ref="M20:N20"/>
    <mergeCell ref="A19:B19"/>
    <mergeCell ref="C19:F19"/>
    <mergeCell ref="G19:I19"/>
    <mergeCell ref="J19:K19"/>
    <mergeCell ref="M19:N19"/>
    <mergeCell ref="A22:B22"/>
    <mergeCell ref="C22:F22"/>
    <mergeCell ref="G22:I22"/>
    <mergeCell ref="J22:K22"/>
    <mergeCell ref="M22:N22"/>
    <mergeCell ref="A21:B21"/>
    <mergeCell ref="C21:F21"/>
    <mergeCell ref="G21:I21"/>
    <mergeCell ref="J21:K21"/>
    <mergeCell ref="M21:N21"/>
    <mergeCell ref="A24:B24"/>
    <mergeCell ref="C24:F24"/>
    <mergeCell ref="G24:I24"/>
    <mergeCell ref="J24:K24"/>
    <mergeCell ref="M24:N24"/>
    <mergeCell ref="A23:B23"/>
    <mergeCell ref="C23:F23"/>
    <mergeCell ref="G23:I23"/>
    <mergeCell ref="J23:K23"/>
    <mergeCell ref="M23:N23"/>
    <mergeCell ref="A26:B26"/>
    <mergeCell ref="C26:F26"/>
    <mergeCell ref="G26:I26"/>
    <mergeCell ref="J26:K26"/>
    <mergeCell ref="M26:N26"/>
    <mergeCell ref="A25:B25"/>
    <mergeCell ref="C25:F25"/>
    <mergeCell ref="G25:I25"/>
    <mergeCell ref="J25:K25"/>
    <mergeCell ref="M25:N25"/>
    <mergeCell ref="A28:B28"/>
    <mergeCell ref="C28:F28"/>
    <mergeCell ref="G28:I28"/>
    <mergeCell ref="J28:K28"/>
    <mergeCell ref="M28:N28"/>
    <mergeCell ref="A27:B27"/>
    <mergeCell ref="C27:F27"/>
    <mergeCell ref="G27:I27"/>
    <mergeCell ref="J27:K27"/>
    <mergeCell ref="M27:N27"/>
    <mergeCell ref="A30:B30"/>
    <mergeCell ref="C30:F30"/>
    <mergeCell ref="G30:I30"/>
    <mergeCell ref="J30:K30"/>
    <mergeCell ref="M30:N30"/>
    <mergeCell ref="A29:B29"/>
    <mergeCell ref="C29:F29"/>
    <mergeCell ref="G29:I29"/>
    <mergeCell ref="J29:K29"/>
    <mergeCell ref="M29:N29"/>
    <mergeCell ref="A32:B32"/>
    <mergeCell ref="C32:F32"/>
    <mergeCell ref="G32:I32"/>
    <mergeCell ref="J32:K32"/>
    <mergeCell ref="M32:N32"/>
    <mergeCell ref="A31:B31"/>
    <mergeCell ref="C31:F31"/>
    <mergeCell ref="G31:I31"/>
    <mergeCell ref="J31:K31"/>
    <mergeCell ref="M31:N31"/>
    <mergeCell ref="A34:B34"/>
    <mergeCell ref="C34:F34"/>
    <mergeCell ref="G34:I34"/>
    <mergeCell ref="J34:K34"/>
    <mergeCell ref="M34:N34"/>
    <mergeCell ref="A33:B33"/>
    <mergeCell ref="C33:F33"/>
    <mergeCell ref="G33:I33"/>
    <mergeCell ref="J33:K33"/>
    <mergeCell ref="M33:N33"/>
    <mergeCell ref="A36:B36"/>
    <mergeCell ref="C36:F36"/>
    <mergeCell ref="G36:I36"/>
    <mergeCell ref="J36:K36"/>
    <mergeCell ref="M36:N36"/>
    <mergeCell ref="A35:B35"/>
    <mergeCell ref="C35:F35"/>
    <mergeCell ref="G35:I35"/>
    <mergeCell ref="J35:K35"/>
    <mergeCell ref="M35:N35"/>
    <mergeCell ref="A38:B38"/>
    <mergeCell ref="C38:F38"/>
    <mergeCell ref="G38:I38"/>
    <mergeCell ref="J38:K38"/>
    <mergeCell ref="M38:N38"/>
    <mergeCell ref="A37:B37"/>
    <mergeCell ref="C37:F37"/>
    <mergeCell ref="G37:I37"/>
    <mergeCell ref="J37:K37"/>
    <mergeCell ref="M37:N37"/>
    <mergeCell ref="A40:B40"/>
    <mergeCell ref="C40:F40"/>
    <mergeCell ref="G40:I40"/>
    <mergeCell ref="J40:K40"/>
    <mergeCell ref="M40:N40"/>
    <mergeCell ref="A39:B39"/>
    <mergeCell ref="C39:F39"/>
    <mergeCell ref="G39:I39"/>
    <mergeCell ref="J39:K39"/>
    <mergeCell ref="M39:N39"/>
    <mergeCell ref="A42:B42"/>
    <mergeCell ref="C42:F42"/>
    <mergeCell ref="G42:I42"/>
    <mergeCell ref="J42:K42"/>
    <mergeCell ref="M42:N42"/>
    <mergeCell ref="A41:B41"/>
    <mergeCell ref="C41:F41"/>
    <mergeCell ref="G41:I41"/>
    <mergeCell ref="J41:K41"/>
    <mergeCell ref="M41:N41"/>
    <mergeCell ref="A44:B44"/>
    <mergeCell ref="C44:F44"/>
    <mergeCell ref="G44:I44"/>
    <mergeCell ref="J44:K44"/>
    <mergeCell ref="M44:N44"/>
    <mergeCell ref="A43:B43"/>
    <mergeCell ref="C43:F43"/>
    <mergeCell ref="G43:I43"/>
    <mergeCell ref="J43:K43"/>
    <mergeCell ref="M43:N43"/>
    <mergeCell ref="A46:B46"/>
    <mergeCell ref="C46:F46"/>
    <mergeCell ref="G46:I46"/>
    <mergeCell ref="J46:K46"/>
    <mergeCell ref="M46:N46"/>
    <mergeCell ref="A45:B45"/>
    <mergeCell ref="C45:F45"/>
    <mergeCell ref="G45:I45"/>
    <mergeCell ref="J45:K45"/>
    <mergeCell ref="M45:N45"/>
    <mergeCell ref="A5:M5"/>
    <mergeCell ref="B52:C52"/>
    <mergeCell ref="E52:G52"/>
    <mergeCell ref="I52:M52"/>
    <mergeCell ref="A50:B50"/>
    <mergeCell ref="C50:F50"/>
    <mergeCell ref="G50:I50"/>
    <mergeCell ref="J50:K50"/>
    <mergeCell ref="M50:N50"/>
    <mergeCell ref="A49:B49"/>
    <mergeCell ref="C49:F49"/>
    <mergeCell ref="G49:I49"/>
    <mergeCell ref="J49:K49"/>
    <mergeCell ref="M49:N49"/>
    <mergeCell ref="A48:B48"/>
    <mergeCell ref="C48:F48"/>
    <mergeCell ref="G48:I48"/>
    <mergeCell ref="J48:K48"/>
    <mergeCell ref="M48:N48"/>
    <mergeCell ref="A47:B47"/>
    <mergeCell ref="C47:F47"/>
    <mergeCell ref="G47:I47"/>
    <mergeCell ref="J47:K47"/>
    <mergeCell ref="M47:N47"/>
  </mergeCells>
  <pageMargins left="0.25" right="0.25" top="0.75" bottom="0.64166929133858297" header="0.25" footer="0.25"/>
  <pageSetup paperSize="9" scale="91" fitToHeight="0" orientation="portrait" horizontalDpi="300" verticalDpi="300" r:id="rId1"/>
  <headerFooter alignWithMargins="0">
    <oddFooter>&amp;C&amp;"Arial,Regular"&amp;10&amp;P/&amp;N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N59"/>
  <sheetViews>
    <sheetView showGridLines="0" view="pageBreakPreview" zoomScale="110" zoomScaleNormal="100" zoomScaleSheetLayoutView="110" workbookViewId="0">
      <selection activeCell="A3" sqref="A3:E5"/>
    </sheetView>
  </sheetViews>
  <sheetFormatPr defaultRowHeight="14.25" x14ac:dyDescent="0.2"/>
  <cols>
    <col min="1" max="1" width="9.25" customWidth="1"/>
    <col min="2" max="2" width="10.375" customWidth="1"/>
    <col min="3" max="3" width="8" customWidth="1"/>
    <col min="4" max="4" width="18.75" customWidth="1"/>
    <col min="5" max="5" width="8.125" customWidth="1"/>
    <col min="6" max="6" width="0" hidden="1" customWidth="1"/>
    <col min="7" max="7" width="13.125" customWidth="1"/>
    <col min="8" max="8" width="0.875" customWidth="1"/>
    <col min="9" max="9" width="14.125" customWidth="1"/>
    <col min="10" max="10" width="0" hidden="1" customWidth="1"/>
    <col min="11" max="11" width="14" style="45" customWidth="1"/>
    <col min="12" max="12" width="9.625" customWidth="1"/>
    <col min="13" max="13" width="2.375" customWidth="1"/>
    <col min="14" max="14" width="23.875" customWidth="1"/>
  </cols>
  <sheetData>
    <row r="1" spans="1:13" ht="6.2" customHeight="1" x14ac:dyDescent="0.2"/>
    <row r="2" spans="1:13" ht="14.25" customHeight="1" x14ac:dyDescent="0.2">
      <c r="J2" s="143"/>
      <c r="K2" s="130"/>
      <c r="L2" s="130"/>
    </row>
    <row r="3" spans="1:13" ht="52.5" customHeight="1" x14ac:dyDescent="0.2">
      <c r="A3" s="98" t="s">
        <v>690</v>
      </c>
      <c r="B3" s="99"/>
      <c r="C3" s="99"/>
      <c r="D3" s="99"/>
      <c r="E3" s="99"/>
      <c r="J3" s="143" t="s">
        <v>675</v>
      </c>
      <c r="K3" s="130"/>
      <c r="L3" s="130"/>
    </row>
    <row r="4" spans="1:13" x14ac:dyDescent="0.2">
      <c r="A4" s="99"/>
      <c r="B4" s="99"/>
      <c r="C4" s="99"/>
      <c r="D4" s="99"/>
      <c r="E4" s="99"/>
    </row>
    <row r="5" spans="1:13" x14ac:dyDescent="0.2">
      <c r="A5" s="99"/>
      <c r="B5" s="99"/>
      <c r="C5" s="99"/>
      <c r="D5" s="99"/>
      <c r="E5" s="99"/>
      <c r="H5" s="143" t="s">
        <v>149</v>
      </c>
      <c r="I5" s="130"/>
      <c r="J5" s="130"/>
      <c r="K5" s="130"/>
      <c r="L5" s="130"/>
    </row>
    <row r="6" spans="1:13" x14ac:dyDescent="0.2">
      <c r="H6" s="130"/>
      <c r="I6" s="130"/>
      <c r="J6" s="130"/>
      <c r="K6" s="130"/>
      <c r="L6" s="130"/>
    </row>
    <row r="7" spans="1:13" ht="12.75" customHeight="1" x14ac:dyDescent="0.2"/>
    <row r="8" spans="1:13" ht="27.75" customHeight="1" x14ac:dyDescent="0.25">
      <c r="A8" s="123" t="s">
        <v>676</v>
      </c>
      <c r="B8" s="107"/>
      <c r="C8" s="107"/>
      <c r="D8" s="107"/>
      <c r="E8" s="107"/>
      <c r="F8" s="107"/>
      <c r="G8" s="107"/>
      <c r="H8" s="107"/>
      <c r="I8" s="107"/>
      <c r="J8" s="107"/>
      <c r="K8" s="107"/>
      <c r="L8" s="107"/>
    </row>
    <row r="9" spans="1:13" ht="18.75" customHeight="1" x14ac:dyDescent="0.25">
      <c r="A9" s="79" t="s">
        <v>691</v>
      </c>
      <c r="B9" s="79"/>
      <c r="C9" s="79"/>
      <c r="D9" s="79"/>
      <c r="E9" s="79"/>
      <c r="F9" s="79"/>
      <c r="G9" s="79"/>
      <c r="H9" s="79"/>
      <c r="I9" s="79"/>
      <c r="J9" s="79"/>
      <c r="K9" s="79"/>
      <c r="L9" s="79"/>
      <c r="M9" s="79"/>
    </row>
    <row r="10" spans="1:13" ht="18" customHeight="1" x14ac:dyDescent="0.2">
      <c r="A10" s="144" t="s">
        <v>0</v>
      </c>
      <c r="B10" s="130"/>
      <c r="C10" s="130"/>
      <c r="D10" s="130"/>
      <c r="E10" s="130"/>
      <c r="F10" s="130"/>
      <c r="G10" s="130"/>
      <c r="H10" s="130"/>
      <c r="I10" s="130"/>
      <c r="J10" s="130"/>
      <c r="K10" s="130"/>
      <c r="L10" s="130"/>
    </row>
    <row r="11" spans="1:13" ht="9" customHeight="1" x14ac:dyDescent="0.2"/>
    <row r="12" spans="1:13" x14ac:dyDescent="0.2">
      <c r="A12" s="2" t="s">
        <v>3</v>
      </c>
      <c r="B12" s="142" t="s">
        <v>150</v>
      </c>
      <c r="C12" s="132"/>
      <c r="D12" s="132"/>
      <c r="E12" s="118"/>
      <c r="G12" s="142" t="s">
        <v>5</v>
      </c>
      <c r="H12" s="118"/>
      <c r="I12" s="2" t="s">
        <v>6</v>
      </c>
      <c r="K12" s="46" t="s">
        <v>71</v>
      </c>
      <c r="L12" s="142" t="s">
        <v>151</v>
      </c>
      <c r="M12" s="118"/>
    </row>
    <row r="13" spans="1:13" x14ac:dyDescent="0.2">
      <c r="A13" s="2" t="s">
        <v>9</v>
      </c>
      <c r="B13" s="142" t="s">
        <v>10</v>
      </c>
      <c r="C13" s="132"/>
      <c r="D13" s="132"/>
      <c r="E13" s="118"/>
      <c r="G13" s="142" t="s">
        <v>11</v>
      </c>
      <c r="H13" s="118"/>
      <c r="I13" s="2" t="s">
        <v>12</v>
      </c>
      <c r="K13" s="46" t="s">
        <v>72</v>
      </c>
      <c r="L13" s="142" t="s">
        <v>1</v>
      </c>
      <c r="M13" s="118"/>
    </row>
    <row r="14" spans="1:13" x14ac:dyDescent="0.2">
      <c r="A14" s="34"/>
      <c r="B14" s="131" t="s">
        <v>152</v>
      </c>
      <c r="C14" s="132"/>
      <c r="D14" s="132"/>
      <c r="E14" s="118"/>
      <c r="G14" s="133">
        <f>G15+G40</f>
        <v>131491900000</v>
      </c>
      <c r="H14" s="118"/>
      <c r="I14" s="48">
        <f>I15</f>
        <v>194117828559</v>
      </c>
      <c r="K14" s="49">
        <f>I14/G14</f>
        <v>1.4762721396451035</v>
      </c>
      <c r="L14" s="134" t="s">
        <v>1</v>
      </c>
      <c r="M14" s="118"/>
    </row>
    <row r="15" spans="1:13" x14ac:dyDescent="0.2">
      <c r="A15" s="34" t="s">
        <v>9</v>
      </c>
      <c r="B15" s="131" t="s">
        <v>153</v>
      </c>
      <c r="C15" s="132"/>
      <c r="D15" s="132"/>
      <c r="E15" s="118"/>
      <c r="G15" s="133">
        <f>G16+G31+G35+G36+G37+G38+G39</f>
        <v>112117200000</v>
      </c>
      <c r="H15" s="118"/>
      <c r="I15" s="48">
        <f>I16+I31+I40+I54+I56</f>
        <v>194117828559</v>
      </c>
      <c r="K15" s="49">
        <f>I15/G15</f>
        <v>1.7313831290738619</v>
      </c>
      <c r="L15" s="134" t="s">
        <v>1</v>
      </c>
      <c r="M15" s="118"/>
    </row>
    <row r="16" spans="1:13" x14ac:dyDescent="0.2">
      <c r="A16" s="34" t="s">
        <v>16</v>
      </c>
      <c r="B16" s="131" t="s">
        <v>36</v>
      </c>
      <c r="C16" s="132"/>
      <c r="D16" s="132"/>
      <c r="E16" s="118"/>
      <c r="G16" s="133">
        <f>G17+G30</f>
        <v>3199100000</v>
      </c>
      <c r="H16" s="118"/>
      <c r="I16" s="48">
        <v>17282463311</v>
      </c>
      <c r="K16" s="49">
        <f>I16/G16</f>
        <v>5.4022891785189584</v>
      </c>
      <c r="L16" s="134" t="s">
        <v>1</v>
      </c>
      <c r="M16" s="118"/>
    </row>
    <row r="17" spans="1:13" x14ac:dyDescent="0.2">
      <c r="A17" s="35" t="s">
        <v>11</v>
      </c>
      <c r="B17" s="83" t="s">
        <v>154</v>
      </c>
      <c r="C17" s="132"/>
      <c r="D17" s="132"/>
      <c r="E17" s="118"/>
      <c r="G17" s="135">
        <f>SUM(G19:H26)</f>
        <v>3199100000</v>
      </c>
      <c r="H17" s="118"/>
      <c r="I17" s="58">
        <v>17282463311</v>
      </c>
      <c r="K17" s="49">
        <f>I17/G17</f>
        <v>5.4022891785189584</v>
      </c>
      <c r="L17" s="136" t="s">
        <v>1</v>
      </c>
      <c r="M17" s="118"/>
    </row>
    <row r="18" spans="1:13" x14ac:dyDescent="0.2">
      <c r="A18" s="37"/>
      <c r="B18" s="139" t="s">
        <v>155</v>
      </c>
      <c r="C18" s="132"/>
      <c r="D18" s="132"/>
      <c r="E18" s="118"/>
      <c r="G18" s="140">
        <v>0</v>
      </c>
      <c r="H18" s="118"/>
      <c r="I18" s="65">
        <v>0</v>
      </c>
      <c r="K18" s="64"/>
      <c r="L18" s="141" t="s">
        <v>1</v>
      </c>
      <c r="M18" s="118"/>
    </row>
    <row r="19" spans="1:13" x14ac:dyDescent="0.2">
      <c r="A19" s="35" t="s">
        <v>22</v>
      </c>
      <c r="B19" s="83" t="s">
        <v>156</v>
      </c>
      <c r="C19" s="132"/>
      <c r="D19" s="132"/>
      <c r="E19" s="118"/>
      <c r="G19" s="135">
        <v>0</v>
      </c>
      <c r="H19" s="118"/>
      <c r="I19" s="58">
        <v>0</v>
      </c>
      <c r="K19" s="61"/>
      <c r="L19" s="136" t="s">
        <v>1</v>
      </c>
      <c r="M19" s="118"/>
    </row>
    <row r="20" spans="1:13" x14ac:dyDescent="0.2">
      <c r="A20" s="35" t="s">
        <v>22</v>
      </c>
      <c r="B20" s="83" t="s">
        <v>157</v>
      </c>
      <c r="C20" s="132"/>
      <c r="D20" s="132"/>
      <c r="E20" s="118"/>
      <c r="G20" s="137">
        <v>3199100000</v>
      </c>
      <c r="H20" s="138"/>
      <c r="I20" s="58">
        <v>17282463311</v>
      </c>
      <c r="K20" s="49">
        <f>I20/G20</f>
        <v>5.4022891785189584</v>
      </c>
      <c r="L20" s="136" t="s">
        <v>1</v>
      </c>
      <c r="M20" s="118"/>
    </row>
    <row r="21" spans="1:13" x14ac:dyDescent="0.2">
      <c r="A21" s="35" t="s">
        <v>22</v>
      </c>
      <c r="B21" s="83" t="s">
        <v>158</v>
      </c>
      <c r="C21" s="132"/>
      <c r="D21" s="132"/>
      <c r="E21" s="118"/>
      <c r="G21" s="135">
        <v>0</v>
      </c>
      <c r="H21" s="118"/>
      <c r="I21" s="58">
        <v>0</v>
      </c>
      <c r="K21" s="61"/>
      <c r="L21" s="136" t="s">
        <v>1</v>
      </c>
      <c r="M21" s="118"/>
    </row>
    <row r="22" spans="1:13" x14ac:dyDescent="0.2">
      <c r="A22" s="35" t="s">
        <v>22</v>
      </c>
      <c r="B22" s="83" t="s">
        <v>159</v>
      </c>
      <c r="C22" s="132"/>
      <c r="D22" s="132"/>
      <c r="E22" s="118"/>
      <c r="G22" s="135">
        <v>0</v>
      </c>
      <c r="H22" s="118"/>
      <c r="I22" s="58">
        <v>0</v>
      </c>
      <c r="K22" s="61"/>
      <c r="L22" s="136" t="s">
        <v>1</v>
      </c>
      <c r="M22" s="118"/>
    </row>
    <row r="23" spans="1:13" x14ac:dyDescent="0.2">
      <c r="A23" s="35" t="s">
        <v>22</v>
      </c>
      <c r="B23" s="83" t="s">
        <v>160</v>
      </c>
      <c r="C23" s="132"/>
      <c r="D23" s="132"/>
      <c r="E23" s="118"/>
      <c r="G23" s="135">
        <v>0</v>
      </c>
      <c r="H23" s="118"/>
      <c r="I23" s="58">
        <v>0</v>
      </c>
      <c r="K23" s="61"/>
      <c r="L23" s="136" t="s">
        <v>1</v>
      </c>
      <c r="M23" s="118"/>
    </row>
    <row r="24" spans="1:13" x14ac:dyDescent="0.2">
      <c r="A24" s="35" t="s">
        <v>22</v>
      </c>
      <c r="B24" s="83" t="s">
        <v>161</v>
      </c>
      <c r="C24" s="132"/>
      <c r="D24" s="132"/>
      <c r="E24" s="118"/>
      <c r="G24" s="135">
        <v>0</v>
      </c>
      <c r="H24" s="118"/>
      <c r="I24" s="58">
        <v>0</v>
      </c>
      <c r="K24" s="61"/>
      <c r="L24" s="136" t="s">
        <v>1</v>
      </c>
      <c r="M24" s="118"/>
    </row>
    <row r="25" spans="1:13" x14ac:dyDescent="0.2">
      <c r="A25" s="37"/>
      <c r="B25" s="139" t="s">
        <v>162</v>
      </c>
      <c r="C25" s="132"/>
      <c r="D25" s="132"/>
      <c r="E25" s="118"/>
      <c r="G25" s="140">
        <v>0</v>
      </c>
      <c r="H25" s="118"/>
      <c r="I25" s="65">
        <v>0</v>
      </c>
      <c r="K25" s="64"/>
      <c r="L25" s="141" t="s">
        <v>1</v>
      </c>
      <c r="M25" s="118"/>
    </row>
    <row r="26" spans="1:13" x14ac:dyDescent="0.2">
      <c r="A26" s="35" t="s">
        <v>22</v>
      </c>
      <c r="B26" s="83" t="s">
        <v>163</v>
      </c>
      <c r="C26" s="132"/>
      <c r="D26" s="132"/>
      <c r="E26" s="118"/>
      <c r="G26" s="135">
        <v>0</v>
      </c>
      <c r="H26" s="118"/>
      <c r="I26" s="58">
        <v>0</v>
      </c>
      <c r="K26" s="61"/>
      <c r="L26" s="136" t="s">
        <v>1</v>
      </c>
      <c r="M26" s="118"/>
    </row>
    <row r="27" spans="1:13" x14ac:dyDescent="0.2">
      <c r="A27" s="37"/>
      <c r="B27" s="139" t="s">
        <v>164</v>
      </c>
      <c r="C27" s="132"/>
      <c r="D27" s="132"/>
      <c r="E27" s="118"/>
      <c r="G27" s="140">
        <v>0</v>
      </c>
      <c r="H27" s="118"/>
      <c r="I27" s="65">
        <v>0</v>
      </c>
      <c r="K27" s="64"/>
      <c r="L27" s="141" t="s">
        <v>1</v>
      </c>
      <c r="M27" s="118"/>
    </row>
    <row r="28" spans="1:13" x14ac:dyDescent="0.2">
      <c r="A28" s="35" t="s">
        <v>22</v>
      </c>
      <c r="B28" s="83" t="s">
        <v>165</v>
      </c>
      <c r="C28" s="132"/>
      <c r="D28" s="132"/>
      <c r="E28" s="118"/>
      <c r="G28" s="135">
        <v>0</v>
      </c>
      <c r="H28" s="118"/>
      <c r="I28" s="58">
        <v>0</v>
      </c>
      <c r="K28" s="61"/>
      <c r="L28" s="136" t="s">
        <v>1</v>
      </c>
      <c r="M28" s="118"/>
    </row>
    <row r="29" spans="1:13" x14ac:dyDescent="0.2">
      <c r="A29" s="35" t="s">
        <v>22</v>
      </c>
      <c r="B29" s="83" t="s">
        <v>166</v>
      </c>
      <c r="C29" s="132"/>
      <c r="D29" s="132"/>
      <c r="E29" s="118"/>
      <c r="G29" s="135">
        <v>0</v>
      </c>
      <c r="H29" s="118"/>
      <c r="I29" s="58">
        <v>0</v>
      </c>
      <c r="K29" s="61"/>
      <c r="L29" s="136" t="s">
        <v>1</v>
      </c>
      <c r="M29" s="118"/>
    </row>
    <row r="30" spans="1:13" x14ac:dyDescent="0.2">
      <c r="A30" s="35" t="s">
        <v>12</v>
      </c>
      <c r="B30" s="83" t="s">
        <v>167</v>
      </c>
      <c r="C30" s="132"/>
      <c r="D30" s="132"/>
      <c r="E30" s="118"/>
      <c r="G30" s="135">
        <v>0</v>
      </c>
      <c r="H30" s="118"/>
      <c r="I30" s="58">
        <v>0</v>
      </c>
      <c r="K30" s="61"/>
      <c r="L30" s="136" t="s">
        <v>1</v>
      </c>
      <c r="M30" s="118"/>
    </row>
    <row r="31" spans="1:13" x14ac:dyDescent="0.2">
      <c r="A31" s="34" t="s">
        <v>20</v>
      </c>
      <c r="B31" s="131" t="s">
        <v>37</v>
      </c>
      <c r="C31" s="132"/>
      <c r="D31" s="132"/>
      <c r="E31" s="118"/>
      <c r="G31" s="133">
        <v>108918100000</v>
      </c>
      <c r="H31" s="118"/>
      <c r="I31" s="48">
        <f>134809504121-26400000</f>
        <v>134783104121</v>
      </c>
      <c r="K31" s="49">
        <f>I31/G31</f>
        <v>1.2374720466203506</v>
      </c>
      <c r="L31" s="134" t="s">
        <v>1</v>
      </c>
      <c r="M31" s="118"/>
    </row>
    <row r="32" spans="1:13" x14ac:dyDescent="0.2">
      <c r="A32" s="37"/>
      <c r="B32" s="139" t="s">
        <v>168</v>
      </c>
      <c r="C32" s="132"/>
      <c r="D32" s="132"/>
      <c r="E32" s="118"/>
      <c r="G32" s="140">
        <v>0</v>
      </c>
      <c r="H32" s="118"/>
      <c r="I32" s="65">
        <v>0</v>
      </c>
      <c r="K32" s="64"/>
      <c r="L32" s="141" t="s">
        <v>1</v>
      </c>
      <c r="M32" s="118"/>
    </row>
    <row r="33" spans="1:14" x14ac:dyDescent="0.2">
      <c r="A33" s="35" t="s">
        <v>11</v>
      </c>
      <c r="B33" s="83" t="s">
        <v>156</v>
      </c>
      <c r="C33" s="132"/>
      <c r="D33" s="132"/>
      <c r="E33" s="118"/>
      <c r="G33" s="135">
        <v>74248747000</v>
      </c>
      <c r="H33" s="118"/>
      <c r="I33" s="58">
        <f>76425542180-26400000</f>
        <v>76399142180</v>
      </c>
      <c r="K33" s="49">
        <f>I33/G33</f>
        <v>1.0289620399924055</v>
      </c>
      <c r="L33" s="136" t="s">
        <v>1</v>
      </c>
      <c r="M33" s="118"/>
    </row>
    <row r="34" spans="1:14" x14ac:dyDescent="0.2">
      <c r="A34" s="35" t="s">
        <v>12</v>
      </c>
      <c r="B34" s="83" t="s">
        <v>169</v>
      </c>
      <c r="C34" s="132"/>
      <c r="D34" s="132"/>
      <c r="E34" s="118"/>
      <c r="G34" s="135">
        <v>0</v>
      </c>
      <c r="H34" s="118"/>
      <c r="I34" s="5">
        <v>0</v>
      </c>
      <c r="K34" s="61"/>
      <c r="L34" s="136" t="s">
        <v>1</v>
      </c>
      <c r="M34" s="118"/>
    </row>
    <row r="35" spans="1:14" x14ac:dyDescent="0.2">
      <c r="A35" s="34" t="s">
        <v>26</v>
      </c>
      <c r="B35" s="131" t="s">
        <v>39</v>
      </c>
      <c r="C35" s="132"/>
      <c r="D35" s="132"/>
      <c r="E35" s="118"/>
      <c r="G35" s="133">
        <v>0</v>
      </c>
      <c r="H35" s="118"/>
      <c r="I35" s="4">
        <v>0</v>
      </c>
      <c r="K35" s="49"/>
      <c r="L35" s="134" t="s">
        <v>1</v>
      </c>
      <c r="M35" s="118"/>
    </row>
    <row r="36" spans="1:14" x14ac:dyDescent="0.2">
      <c r="A36" s="34" t="s">
        <v>28</v>
      </c>
      <c r="B36" s="131" t="s">
        <v>41</v>
      </c>
      <c r="C36" s="132"/>
      <c r="D36" s="132"/>
      <c r="E36" s="118"/>
      <c r="G36" s="133">
        <v>0</v>
      </c>
      <c r="H36" s="118"/>
      <c r="I36" s="4">
        <v>0</v>
      </c>
      <c r="K36" s="49"/>
      <c r="L36" s="134" t="s">
        <v>1</v>
      </c>
      <c r="M36" s="118"/>
    </row>
    <row r="37" spans="1:14" x14ac:dyDescent="0.2">
      <c r="A37" s="34" t="s">
        <v>30</v>
      </c>
      <c r="B37" s="131" t="s">
        <v>170</v>
      </c>
      <c r="C37" s="132"/>
      <c r="D37" s="132"/>
      <c r="E37" s="118"/>
      <c r="G37" s="133">
        <v>0</v>
      </c>
      <c r="H37" s="118"/>
      <c r="I37" s="4">
        <v>0</v>
      </c>
      <c r="K37" s="49"/>
      <c r="L37" s="134" t="s">
        <v>1</v>
      </c>
      <c r="M37" s="118"/>
    </row>
    <row r="38" spans="1:14" x14ac:dyDescent="0.2">
      <c r="A38" s="34" t="s">
        <v>32</v>
      </c>
      <c r="B38" s="131" t="s">
        <v>43</v>
      </c>
      <c r="C38" s="132"/>
      <c r="D38" s="132"/>
      <c r="E38" s="118"/>
      <c r="G38" s="133">
        <v>0</v>
      </c>
      <c r="H38" s="118"/>
      <c r="I38" s="4">
        <v>0</v>
      </c>
      <c r="K38" s="49"/>
      <c r="L38" s="134" t="s">
        <v>1</v>
      </c>
      <c r="M38" s="118"/>
    </row>
    <row r="39" spans="1:14" x14ac:dyDescent="0.2">
      <c r="A39" s="34" t="s">
        <v>54</v>
      </c>
      <c r="B39" s="131" t="s">
        <v>55</v>
      </c>
      <c r="C39" s="132"/>
      <c r="D39" s="132"/>
      <c r="E39" s="118"/>
      <c r="G39" s="133">
        <v>0</v>
      </c>
      <c r="H39" s="118"/>
      <c r="I39" s="4">
        <v>0</v>
      </c>
      <c r="K39" s="49"/>
      <c r="L39" s="134" t="s">
        <v>1</v>
      </c>
      <c r="M39" s="118"/>
    </row>
    <row r="40" spans="1:14" x14ac:dyDescent="0.2">
      <c r="A40" s="34" t="s">
        <v>10</v>
      </c>
      <c r="B40" s="131" t="s">
        <v>171</v>
      </c>
      <c r="C40" s="132"/>
      <c r="D40" s="132"/>
      <c r="E40" s="118"/>
      <c r="G40" s="133">
        <f>G41+G51</f>
        <v>19374700000</v>
      </c>
      <c r="H40" s="118"/>
      <c r="I40" s="4">
        <v>13446331938</v>
      </c>
      <c r="K40" s="49">
        <f>I40/G40</f>
        <v>0.69401497509638854</v>
      </c>
      <c r="L40" s="134" t="s">
        <v>1</v>
      </c>
      <c r="M40" s="118"/>
    </row>
    <row r="41" spans="1:14" x14ac:dyDescent="0.2">
      <c r="A41" s="34" t="s">
        <v>16</v>
      </c>
      <c r="B41" s="131" t="s">
        <v>47</v>
      </c>
      <c r="C41" s="132"/>
      <c r="D41" s="132"/>
      <c r="E41" s="118"/>
      <c r="G41" s="133">
        <f>G42+G45+G48</f>
        <v>19187700000</v>
      </c>
      <c r="H41" s="118"/>
      <c r="I41" s="4">
        <v>13375502974</v>
      </c>
      <c r="K41" s="49">
        <f>I41/G41</f>
        <v>0.69708735148037548</v>
      </c>
      <c r="L41" s="134" t="s">
        <v>1</v>
      </c>
      <c r="M41" s="118"/>
      <c r="N41" s="47"/>
    </row>
    <row r="42" spans="1:14" x14ac:dyDescent="0.2">
      <c r="A42" s="34" t="s">
        <v>11</v>
      </c>
      <c r="B42" s="131" t="s">
        <v>172</v>
      </c>
      <c r="C42" s="132"/>
      <c r="D42" s="132"/>
      <c r="E42" s="118"/>
      <c r="G42" s="133">
        <f>G43+G44</f>
        <v>1353200000</v>
      </c>
      <c r="H42" s="118"/>
      <c r="I42" s="4">
        <v>611412800</v>
      </c>
      <c r="K42" s="49">
        <f>I42/G42</f>
        <v>0.4518273721548921</v>
      </c>
      <c r="L42" s="134" t="s">
        <v>1</v>
      </c>
      <c r="M42" s="118"/>
    </row>
    <row r="43" spans="1:14" x14ac:dyDescent="0.2">
      <c r="A43" s="35"/>
      <c r="B43" s="83" t="s">
        <v>173</v>
      </c>
      <c r="C43" s="132"/>
      <c r="D43" s="132"/>
      <c r="E43" s="118"/>
      <c r="G43" s="137">
        <v>1323200000</v>
      </c>
      <c r="H43" s="138"/>
      <c r="I43" s="5">
        <v>581412800</v>
      </c>
      <c r="K43" s="49">
        <f>I43/G43</f>
        <v>0.43939903264812574</v>
      </c>
      <c r="L43" s="136" t="s">
        <v>1</v>
      </c>
      <c r="M43" s="118"/>
    </row>
    <row r="44" spans="1:14" x14ac:dyDescent="0.2">
      <c r="A44" s="35"/>
      <c r="B44" s="83" t="s">
        <v>174</v>
      </c>
      <c r="C44" s="132"/>
      <c r="D44" s="132"/>
      <c r="E44" s="118"/>
      <c r="G44" s="137">
        <v>30000000</v>
      </c>
      <c r="H44" s="138"/>
      <c r="I44" s="5">
        <v>30000000</v>
      </c>
      <c r="K44" s="49">
        <f>I44/G44</f>
        <v>1</v>
      </c>
      <c r="L44" s="136" t="s">
        <v>1</v>
      </c>
      <c r="M44" s="118"/>
    </row>
    <row r="45" spans="1:14" x14ac:dyDescent="0.2">
      <c r="A45" s="34" t="s">
        <v>12</v>
      </c>
      <c r="B45" s="131" t="s">
        <v>175</v>
      </c>
      <c r="C45" s="132"/>
      <c r="D45" s="132"/>
      <c r="E45" s="118"/>
      <c r="G45" s="133">
        <f>G46+G47</f>
        <v>1520000000</v>
      </c>
      <c r="H45" s="118"/>
      <c r="I45" s="4">
        <v>0</v>
      </c>
      <c r="K45" s="49"/>
      <c r="L45" s="134" t="s">
        <v>1</v>
      </c>
      <c r="M45" s="118"/>
    </row>
    <row r="46" spans="1:14" x14ac:dyDescent="0.2">
      <c r="A46" s="35"/>
      <c r="B46" s="83" t="s">
        <v>173</v>
      </c>
      <c r="C46" s="132"/>
      <c r="D46" s="132"/>
      <c r="E46" s="118"/>
      <c r="G46" s="135"/>
      <c r="H46" s="118"/>
      <c r="I46" s="5">
        <v>0</v>
      </c>
      <c r="K46" s="61"/>
      <c r="L46" s="136" t="s">
        <v>1</v>
      </c>
      <c r="M46" s="118"/>
    </row>
    <row r="47" spans="1:14" x14ac:dyDescent="0.2">
      <c r="A47" s="35"/>
      <c r="B47" s="83" t="s">
        <v>174</v>
      </c>
      <c r="C47" s="132"/>
      <c r="D47" s="132"/>
      <c r="E47" s="118"/>
      <c r="G47" s="135">
        <v>1520000000</v>
      </c>
      <c r="H47" s="118"/>
      <c r="I47" s="5">
        <v>36000000</v>
      </c>
      <c r="K47" s="49">
        <f>I47/G47</f>
        <v>2.368421052631579E-2</v>
      </c>
      <c r="L47" s="136" t="s">
        <v>1</v>
      </c>
      <c r="M47" s="118"/>
    </row>
    <row r="48" spans="1:14" x14ac:dyDescent="0.2">
      <c r="A48" s="34" t="s">
        <v>38</v>
      </c>
      <c r="B48" s="131" t="s">
        <v>176</v>
      </c>
      <c r="C48" s="132"/>
      <c r="D48" s="132"/>
      <c r="E48" s="118"/>
      <c r="G48" s="133">
        <f>G49+G50</f>
        <v>16314500000</v>
      </c>
      <c r="H48" s="118"/>
      <c r="I48" s="4">
        <v>12764090174</v>
      </c>
      <c r="K48" s="49">
        <f>I48/G48</f>
        <v>0.78237703723681384</v>
      </c>
      <c r="L48" s="134" t="s">
        <v>1</v>
      </c>
      <c r="M48" s="118"/>
    </row>
    <row r="49" spans="1:13" x14ac:dyDescent="0.2">
      <c r="A49" s="35"/>
      <c r="B49" s="83" t="s">
        <v>173</v>
      </c>
      <c r="C49" s="132"/>
      <c r="D49" s="132"/>
      <c r="E49" s="118"/>
      <c r="G49" s="135">
        <v>10173000000</v>
      </c>
      <c r="H49" s="118"/>
      <c r="I49" s="5">
        <v>10567220150</v>
      </c>
      <c r="K49" s="49">
        <f>I49/G49</f>
        <v>1.0387516121104885</v>
      </c>
      <c r="L49" s="136" t="s">
        <v>1</v>
      </c>
      <c r="M49" s="118"/>
    </row>
    <row r="50" spans="1:13" x14ac:dyDescent="0.2">
      <c r="A50" s="35"/>
      <c r="B50" s="83" t="s">
        <v>174</v>
      </c>
      <c r="C50" s="132"/>
      <c r="D50" s="132"/>
      <c r="E50" s="118"/>
      <c r="G50" s="135">
        <v>6141500000</v>
      </c>
      <c r="H50" s="118"/>
      <c r="I50" s="5">
        <f>2196870024-I47</f>
        <v>2160870024</v>
      </c>
      <c r="K50" s="49">
        <f>I50/G50</f>
        <v>0.35184727249043396</v>
      </c>
      <c r="L50" s="136" t="s">
        <v>1</v>
      </c>
      <c r="M50" s="118"/>
    </row>
    <row r="51" spans="1:13" x14ac:dyDescent="0.2">
      <c r="A51" s="34" t="s">
        <v>20</v>
      </c>
      <c r="B51" s="131" t="s">
        <v>50</v>
      </c>
      <c r="C51" s="132"/>
      <c r="D51" s="132"/>
      <c r="E51" s="118"/>
      <c r="G51" s="133">
        <f>G52+G53</f>
        <v>187000000</v>
      </c>
      <c r="H51" s="118"/>
      <c r="I51" s="4">
        <v>70828964</v>
      </c>
      <c r="K51" s="49"/>
      <c r="L51" s="134" t="s">
        <v>1</v>
      </c>
      <c r="M51" s="118"/>
    </row>
    <row r="52" spans="1:13" x14ac:dyDescent="0.2">
      <c r="A52" s="35" t="s">
        <v>11</v>
      </c>
      <c r="B52" s="83" t="s">
        <v>177</v>
      </c>
      <c r="C52" s="132"/>
      <c r="D52" s="132"/>
      <c r="E52" s="118"/>
      <c r="G52" s="135">
        <v>0</v>
      </c>
      <c r="H52" s="118"/>
      <c r="I52" s="5">
        <v>0</v>
      </c>
      <c r="K52" s="61"/>
      <c r="L52" s="136" t="s">
        <v>1</v>
      </c>
      <c r="M52" s="118"/>
    </row>
    <row r="53" spans="1:13" x14ac:dyDescent="0.2">
      <c r="A53" s="35" t="s">
        <v>12</v>
      </c>
      <c r="B53" s="83" t="s">
        <v>178</v>
      </c>
      <c r="C53" s="132"/>
      <c r="D53" s="132"/>
      <c r="E53" s="118"/>
      <c r="G53" s="135">
        <v>187000000</v>
      </c>
      <c r="H53" s="118"/>
      <c r="I53" s="5">
        <v>70828964</v>
      </c>
      <c r="K53" s="61"/>
      <c r="L53" s="136" t="s">
        <v>1</v>
      </c>
      <c r="M53" s="118"/>
    </row>
    <row r="54" spans="1:13" x14ac:dyDescent="0.2">
      <c r="A54" s="34" t="s">
        <v>56</v>
      </c>
      <c r="B54" s="131" t="s">
        <v>179</v>
      </c>
      <c r="C54" s="132"/>
      <c r="D54" s="132"/>
      <c r="E54" s="118"/>
      <c r="G54" s="133">
        <v>0</v>
      </c>
      <c r="H54" s="118"/>
      <c r="I54" s="4">
        <v>28537695289</v>
      </c>
      <c r="K54" s="49"/>
      <c r="L54" s="134" t="s">
        <v>1</v>
      </c>
      <c r="M54" s="118"/>
    </row>
    <row r="55" spans="1:13" x14ac:dyDescent="0.2">
      <c r="A55" s="34" t="s">
        <v>58</v>
      </c>
      <c r="B55" s="131" t="s">
        <v>180</v>
      </c>
      <c r="C55" s="132"/>
      <c r="D55" s="132"/>
      <c r="E55" s="118"/>
      <c r="G55" s="133">
        <v>0</v>
      </c>
      <c r="H55" s="118"/>
      <c r="I55" s="4">
        <v>0</v>
      </c>
      <c r="K55" s="49"/>
      <c r="L55" s="134" t="s">
        <v>1</v>
      </c>
      <c r="M55" s="118"/>
    </row>
    <row r="56" spans="1:13" x14ac:dyDescent="0.2">
      <c r="A56" s="34" t="s">
        <v>62</v>
      </c>
      <c r="B56" s="131" t="s">
        <v>181</v>
      </c>
      <c r="C56" s="132"/>
      <c r="D56" s="132"/>
      <c r="E56" s="118"/>
      <c r="G56" s="133">
        <v>0</v>
      </c>
      <c r="H56" s="118"/>
      <c r="I56" s="4">
        <v>68233900</v>
      </c>
      <c r="K56" s="49"/>
      <c r="L56" s="134" t="s">
        <v>1</v>
      </c>
      <c r="M56" s="118"/>
    </row>
    <row r="57" spans="1:13" ht="19.5" customHeight="1" x14ac:dyDescent="0.2"/>
    <row r="58" spans="1:13" x14ac:dyDescent="0.2">
      <c r="A58" s="129"/>
      <c r="B58" s="130"/>
      <c r="D58" s="6"/>
      <c r="I58" s="129"/>
      <c r="J58" s="130"/>
      <c r="K58" s="130"/>
      <c r="L58" s="130"/>
    </row>
    <row r="59" spans="1:13" ht="36" customHeight="1" x14ac:dyDescent="0.2"/>
  </sheetData>
  <mergeCells count="144">
    <mergeCell ref="J2:L2"/>
    <mergeCell ref="J3:L3"/>
    <mergeCell ref="A3:E5"/>
    <mergeCell ref="H5:L6"/>
    <mergeCell ref="A8:L8"/>
    <mergeCell ref="A10:L10"/>
    <mergeCell ref="B12:E12"/>
    <mergeCell ref="G12:H12"/>
    <mergeCell ref="L12:M12"/>
    <mergeCell ref="A9:M9"/>
    <mergeCell ref="B15:E15"/>
    <mergeCell ref="G15:H15"/>
    <mergeCell ref="L15:M15"/>
    <mergeCell ref="B16:E16"/>
    <mergeCell ref="G16:H16"/>
    <mergeCell ref="L16:M16"/>
    <mergeCell ref="B13:E13"/>
    <mergeCell ref="G13:H13"/>
    <mergeCell ref="L13:M13"/>
    <mergeCell ref="B14:E14"/>
    <mergeCell ref="G14:H14"/>
    <mergeCell ref="L14:M14"/>
    <mergeCell ref="B19:E19"/>
    <mergeCell ref="G19:H19"/>
    <mergeCell ref="L19:M19"/>
    <mergeCell ref="B20:E20"/>
    <mergeCell ref="G20:H20"/>
    <mergeCell ref="L20:M20"/>
    <mergeCell ref="B17:E17"/>
    <mergeCell ref="G17:H17"/>
    <mergeCell ref="L17:M17"/>
    <mergeCell ref="B18:E18"/>
    <mergeCell ref="G18:H18"/>
    <mergeCell ref="L18:M18"/>
    <mergeCell ref="B23:E23"/>
    <mergeCell ref="G23:H23"/>
    <mergeCell ref="L23:M23"/>
    <mergeCell ref="B24:E24"/>
    <mergeCell ref="G24:H24"/>
    <mergeCell ref="L24:M24"/>
    <mergeCell ref="B21:E21"/>
    <mergeCell ref="G21:H21"/>
    <mergeCell ref="L21:M21"/>
    <mergeCell ref="B22:E22"/>
    <mergeCell ref="G22:H22"/>
    <mergeCell ref="L22:M22"/>
    <mergeCell ref="B27:E27"/>
    <mergeCell ref="G27:H27"/>
    <mergeCell ref="L27:M27"/>
    <mergeCell ref="B28:E28"/>
    <mergeCell ref="G28:H28"/>
    <mergeCell ref="L28:M28"/>
    <mergeCell ref="B25:E25"/>
    <mergeCell ref="G25:H25"/>
    <mergeCell ref="L25:M25"/>
    <mergeCell ref="B26:E26"/>
    <mergeCell ref="G26:H26"/>
    <mergeCell ref="L26:M26"/>
    <mergeCell ref="B31:E31"/>
    <mergeCell ref="G31:H31"/>
    <mergeCell ref="L31:M31"/>
    <mergeCell ref="B32:E32"/>
    <mergeCell ref="G32:H32"/>
    <mergeCell ref="L32:M32"/>
    <mergeCell ref="B29:E29"/>
    <mergeCell ref="G29:H29"/>
    <mergeCell ref="L29:M29"/>
    <mergeCell ref="B30:E30"/>
    <mergeCell ref="G30:H30"/>
    <mergeCell ref="L30:M30"/>
    <mergeCell ref="B35:E35"/>
    <mergeCell ref="G35:H35"/>
    <mergeCell ref="L35:M35"/>
    <mergeCell ref="B36:E36"/>
    <mergeCell ref="G36:H36"/>
    <mergeCell ref="L36:M36"/>
    <mergeCell ref="B33:E33"/>
    <mergeCell ref="G33:H33"/>
    <mergeCell ref="L33:M33"/>
    <mergeCell ref="B34:E34"/>
    <mergeCell ref="G34:H34"/>
    <mergeCell ref="L34:M34"/>
    <mergeCell ref="B39:E39"/>
    <mergeCell ref="G39:H39"/>
    <mergeCell ref="L39:M39"/>
    <mergeCell ref="B40:E40"/>
    <mergeCell ref="G40:H40"/>
    <mergeCell ref="L40:M40"/>
    <mergeCell ref="B37:E37"/>
    <mergeCell ref="G37:H37"/>
    <mergeCell ref="L37:M37"/>
    <mergeCell ref="B38:E38"/>
    <mergeCell ref="G38:H38"/>
    <mergeCell ref="L38:M38"/>
    <mergeCell ref="B43:E43"/>
    <mergeCell ref="G43:H43"/>
    <mergeCell ref="L43:M43"/>
    <mergeCell ref="B44:E44"/>
    <mergeCell ref="G44:H44"/>
    <mergeCell ref="L44:M44"/>
    <mergeCell ref="B41:E41"/>
    <mergeCell ref="G41:H41"/>
    <mergeCell ref="L41:M41"/>
    <mergeCell ref="B42:E42"/>
    <mergeCell ref="G42:H42"/>
    <mergeCell ref="L42:M42"/>
    <mergeCell ref="B47:E47"/>
    <mergeCell ref="G47:H47"/>
    <mergeCell ref="L47:M47"/>
    <mergeCell ref="B48:E48"/>
    <mergeCell ref="G48:H48"/>
    <mergeCell ref="L48:M48"/>
    <mergeCell ref="B45:E45"/>
    <mergeCell ref="G45:H45"/>
    <mergeCell ref="L45:M45"/>
    <mergeCell ref="B46:E46"/>
    <mergeCell ref="G46:H46"/>
    <mergeCell ref="L46:M46"/>
    <mergeCell ref="B51:E51"/>
    <mergeCell ref="G51:H51"/>
    <mergeCell ref="L51:M51"/>
    <mergeCell ref="B52:E52"/>
    <mergeCell ref="G52:H52"/>
    <mergeCell ref="L52:M52"/>
    <mergeCell ref="B49:E49"/>
    <mergeCell ref="G49:H49"/>
    <mergeCell ref="L49:M49"/>
    <mergeCell ref="B50:E50"/>
    <mergeCell ref="G50:H50"/>
    <mergeCell ref="L50:M50"/>
    <mergeCell ref="A58:B58"/>
    <mergeCell ref="I58:L58"/>
    <mergeCell ref="B55:E55"/>
    <mergeCell ref="G55:H55"/>
    <mergeCell ref="L55:M55"/>
    <mergeCell ref="B56:E56"/>
    <mergeCell ref="G56:H56"/>
    <mergeCell ref="L56:M56"/>
    <mergeCell ref="B53:E53"/>
    <mergeCell ref="G53:H53"/>
    <mergeCell ref="L53:M53"/>
    <mergeCell ref="B54:E54"/>
    <mergeCell ref="G54:H54"/>
    <mergeCell ref="L54:M54"/>
  </mergeCells>
  <pageMargins left="0.196850393700787" right="0.196850393700787" top="0.196850393700787" bottom="0.58851968503937002" header="0.196850393700787" footer="0.196850393700787"/>
  <pageSetup paperSize="9" scale="85" fitToHeight="0" orientation="portrait" horizontalDpi="300" verticalDpi="300" r:id="rId1"/>
  <headerFooter alignWithMargins="0">
    <oddFooter>&amp;C&amp;"Arial,Regular"&amp;10&amp;P/&amp;N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J80"/>
  <sheetViews>
    <sheetView showGridLines="0" view="pageBreakPreview" zoomScale="110" zoomScaleNormal="115" zoomScaleSheetLayoutView="110" workbookViewId="0">
      <selection activeCell="A2" sqref="A2:E2"/>
    </sheetView>
  </sheetViews>
  <sheetFormatPr defaultRowHeight="14.25" x14ac:dyDescent="0.2"/>
  <cols>
    <col min="1" max="1" width="5.875" customWidth="1"/>
    <col min="2" max="2" width="13.75" customWidth="1"/>
    <col min="3" max="3" width="8" customWidth="1"/>
    <col min="4" max="4" width="16.5" customWidth="1"/>
    <col min="5" max="5" width="14" customWidth="1"/>
    <col min="6" max="6" width="12.125" customWidth="1"/>
    <col min="7" max="8" width="14.125" customWidth="1"/>
    <col min="9" max="9" width="11.375" customWidth="1"/>
    <col min="10" max="10" width="10.875" customWidth="1"/>
  </cols>
  <sheetData>
    <row r="1" spans="1:10" ht="6.75" customHeight="1" x14ac:dyDescent="0.2"/>
    <row r="2" spans="1:10" ht="48" customHeight="1" x14ac:dyDescent="0.25">
      <c r="A2" s="148" t="s">
        <v>690</v>
      </c>
      <c r="B2" s="149"/>
      <c r="C2" s="149"/>
      <c r="D2" s="149"/>
      <c r="E2" s="149"/>
      <c r="H2" s="143" t="s">
        <v>674</v>
      </c>
      <c r="I2" s="143"/>
      <c r="J2" s="143"/>
    </row>
    <row r="3" spans="1:10" ht="25.35" customHeight="1" x14ac:dyDescent="0.2"/>
    <row r="4" spans="1:10" ht="48" customHeight="1" x14ac:dyDescent="0.2">
      <c r="A4" s="77" t="s">
        <v>673</v>
      </c>
      <c r="B4" s="130"/>
      <c r="C4" s="130"/>
      <c r="D4" s="130"/>
      <c r="E4" s="130"/>
      <c r="F4" s="130"/>
      <c r="G4" s="130"/>
      <c r="H4" s="130"/>
      <c r="I4" s="130"/>
      <c r="J4" s="130"/>
    </row>
    <row r="5" spans="1:10" ht="15.75" customHeight="1" x14ac:dyDescent="0.25">
      <c r="A5" s="79" t="s">
        <v>691</v>
      </c>
      <c r="B5" s="79"/>
      <c r="C5" s="79"/>
      <c r="D5" s="79"/>
      <c r="E5" s="79"/>
      <c r="F5" s="79"/>
      <c r="G5" s="79"/>
      <c r="H5" s="79"/>
      <c r="I5" s="79"/>
      <c r="J5" s="79"/>
    </row>
    <row r="6" spans="1:10" ht="18" customHeight="1" x14ac:dyDescent="0.2">
      <c r="A6" s="144" t="s">
        <v>0</v>
      </c>
      <c r="B6" s="130"/>
      <c r="C6" s="130"/>
      <c r="D6" s="130"/>
      <c r="E6" s="130"/>
      <c r="F6" s="130"/>
      <c r="G6" s="130"/>
      <c r="H6" s="130"/>
      <c r="I6" s="130"/>
      <c r="J6" s="130"/>
    </row>
    <row r="7" spans="1:10" ht="9" customHeight="1" x14ac:dyDescent="0.2"/>
    <row r="8" spans="1:10" x14ac:dyDescent="0.2">
      <c r="A8" s="1" t="s">
        <v>1</v>
      </c>
      <c r="B8" s="150" t="s">
        <v>1</v>
      </c>
      <c r="C8" s="151"/>
      <c r="D8" s="152"/>
      <c r="E8" s="142" t="s">
        <v>5</v>
      </c>
      <c r="F8" s="132"/>
      <c r="G8" s="150" t="s">
        <v>6</v>
      </c>
      <c r="H8" s="151"/>
      <c r="I8" s="150" t="s">
        <v>74</v>
      </c>
      <c r="J8" s="151"/>
    </row>
    <row r="9" spans="1:10" x14ac:dyDescent="0.2">
      <c r="A9" s="3" t="s">
        <v>3</v>
      </c>
      <c r="B9" s="145" t="s">
        <v>70</v>
      </c>
      <c r="C9" s="146"/>
      <c r="D9" s="147"/>
      <c r="E9" s="42" t="s">
        <v>75</v>
      </c>
      <c r="F9" s="42" t="s">
        <v>76</v>
      </c>
      <c r="G9" s="2" t="s">
        <v>75</v>
      </c>
      <c r="H9" s="2" t="s">
        <v>77</v>
      </c>
      <c r="I9" s="2" t="s">
        <v>75</v>
      </c>
      <c r="J9" s="2" t="s">
        <v>76</v>
      </c>
    </row>
    <row r="10" spans="1:10" x14ac:dyDescent="0.2">
      <c r="A10" s="3" t="s">
        <v>9</v>
      </c>
      <c r="B10" s="145" t="s">
        <v>10</v>
      </c>
      <c r="C10" s="146"/>
      <c r="D10" s="147"/>
      <c r="E10" s="42" t="s">
        <v>11</v>
      </c>
      <c r="F10" s="42" t="s">
        <v>12</v>
      </c>
      <c r="G10" s="2" t="s">
        <v>38</v>
      </c>
      <c r="H10" s="2" t="s">
        <v>40</v>
      </c>
      <c r="I10" s="2" t="s">
        <v>78</v>
      </c>
      <c r="J10" s="2" t="s">
        <v>79</v>
      </c>
    </row>
    <row r="11" spans="1:10" ht="23.45" customHeight="1" x14ac:dyDescent="0.2">
      <c r="A11" s="34"/>
      <c r="B11" s="131" t="s">
        <v>80</v>
      </c>
      <c r="C11" s="132"/>
      <c r="D11" s="118"/>
      <c r="E11" s="43">
        <f>E12+E74+E75+E76+E77</f>
        <v>202207116841</v>
      </c>
      <c r="F11" s="43">
        <v>0</v>
      </c>
      <c r="G11" s="4">
        <v>202547573372</v>
      </c>
      <c r="H11" s="4">
        <v>196364291757</v>
      </c>
      <c r="I11" s="49">
        <f>E11/G11</f>
        <v>0.99831912806788004</v>
      </c>
      <c r="J11" s="44">
        <f t="shared" ref="J11:J13" si="0">F11/H11</f>
        <v>0</v>
      </c>
    </row>
    <row r="12" spans="1:10" x14ac:dyDescent="0.2">
      <c r="A12" s="34" t="s">
        <v>9</v>
      </c>
      <c r="B12" s="131" t="s">
        <v>81</v>
      </c>
      <c r="C12" s="132"/>
      <c r="D12" s="118"/>
      <c r="E12" s="43">
        <f>E13+E62+E63+E72+E73</f>
        <v>5883100000</v>
      </c>
      <c r="F12" s="43">
        <v>0</v>
      </c>
      <c r="G12" s="4">
        <v>6223556531</v>
      </c>
      <c r="H12" s="4">
        <v>40274916</v>
      </c>
      <c r="I12" s="49">
        <f>G12/E12</f>
        <v>1.0578702607468851</v>
      </c>
      <c r="J12" s="44">
        <f t="shared" si="0"/>
        <v>0</v>
      </c>
    </row>
    <row r="13" spans="1:10" x14ac:dyDescent="0.2">
      <c r="A13" s="34" t="s">
        <v>16</v>
      </c>
      <c r="B13" s="131" t="s">
        <v>82</v>
      </c>
      <c r="C13" s="132"/>
      <c r="D13" s="118"/>
      <c r="E13" s="43">
        <f>E14+E22+E29+E30+E37+E38+E39+E40+E45+E46+E47+E48+E49+E50+E57+E58+E59+E60+E61</f>
        <v>5883100000</v>
      </c>
      <c r="F13" s="43">
        <v>0</v>
      </c>
      <c r="G13" s="4">
        <v>6223556531</v>
      </c>
      <c r="H13" s="4">
        <v>40274916</v>
      </c>
      <c r="I13" s="49">
        <f>G13/E13</f>
        <v>1.0578702607468851</v>
      </c>
      <c r="J13" s="44">
        <f t="shared" si="0"/>
        <v>0</v>
      </c>
    </row>
    <row r="14" spans="1:10" ht="18.75" customHeight="1" x14ac:dyDescent="0.2">
      <c r="A14" s="34" t="s">
        <v>11</v>
      </c>
      <c r="B14" s="131" t="s">
        <v>83</v>
      </c>
      <c r="C14" s="132"/>
      <c r="D14" s="118"/>
      <c r="E14" s="43">
        <f>SUM(E15:E21)</f>
        <v>1450000000</v>
      </c>
      <c r="F14" s="43">
        <v>0</v>
      </c>
      <c r="G14" s="4">
        <v>1682758104</v>
      </c>
      <c r="H14" s="4">
        <v>0</v>
      </c>
      <c r="I14" s="49">
        <f>G14/E14</f>
        <v>1.1605228303448276</v>
      </c>
      <c r="J14" s="44"/>
    </row>
    <row r="15" spans="1:10" x14ac:dyDescent="0.2">
      <c r="A15" s="35" t="s">
        <v>22</v>
      </c>
      <c r="B15" s="83" t="s">
        <v>84</v>
      </c>
      <c r="C15" s="132"/>
      <c r="D15" s="118"/>
      <c r="E15" s="40">
        <v>0</v>
      </c>
      <c r="F15" s="40">
        <v>0</v>
      </c>
      <c r="G15" s="5">
        <v>0</v>
      </c>
      <c r="H15" s="5">
        <v>0</v>
      </c>
      <c r="I15" s="49"/>
      <c r="J15" s="44"/>
    </row>
    <row r="16" spans="1:10" ht="36" customHeight="1" x14ac:dyDescent="0.2">
      <c r="A16" s="35"/>
      <c r="B16" s="83" t="s">
        <v>85</v>
      </c>
      <c r="C16" s="132"/>
      <c r="D16" s="118"/>
      <c r="E16" s="40">
        <v>0</v>
      </c>
      <c r="F16" s="40">
        <v>0</v>
      </c>
      <c r="G16" s="5">
        <v>0</v>
      </c>
      <c r="H16" s="5">
        <v>0</v>
      </c>
      <c r="I16" s="49"/>
      <c r="J16" s="44"/>
    </row>
    <row r="17" spans="1:10" x14ac:dyDescent="0.2">
      <c r="A17" s="35" t="s">
        <v>22</v>
      </c>
      <c r="B17" s="83" t="s">
        <v>86</v>
      </c>
      <c r="C17" s="132"/>
      <c r="D17" s="118"/>
      <c r="E17" s="40">
        <v>0</v>
      </c>
      <c r="F17" s="40">
        <v>0</v>
      </c>
      <c r="G17" s="5">
        <v>0</v>
      </c>
      <c r="H17" s="5">
        <v>0</v>
      </c>
      <c r="I17" s="49"/>
      <c r="J17" s="44"/>
    </row>
    <row r="18" spans="1:10" x14ac:dyDescent="0.2">
      <c r="A18" s="35" t="s">
        <v>22</v>
      </c>
      <c r="B18" s="83" t="s">
        <v>87</v>
      </c>
      <c r="C18" s="132"/>
      <c r="D18" s="118"/>
      <c r="E18" s="40">
        <v>0</v>
      </c>
      <c r="F18" s="40">
        <v>0</v>
      </c>
      <c r="G18" s="5">
        <v>0</v>
      </c>
      <c r="H18" s="5">
        <v>0</v>
      </c>
      <c r="I18" s="49"/>
      <c r="J18" s="44"/>
    </row>
    <row r="19" spans="1:10" x14ac:dyDescent="0.2">
      <c r="A19" s="35"/>
      <c r="B19" s="83" t="s">
        <v>88</v>
      </c>
      <c r="C19" s="132"/>
      <c r="D19" s="118"/>
      <c r="E19" s="40">
        <v>0</v>
      </c>
      <c r="F19" s="40">
        <v>0</v>
      </c>
      <c r="G19" s="5">
        <v>0</v>
      </c>
      <c r="H19" s="5">
        <v>0</v>
      </c>
      <c r="I19" s="49"/>
      <c r="J19" s="44"/>
    </row>
    <row r="20" spans="1:10" x14ac:dyDescent="0.2">
      <c r="A20" s="35" t="s">
        <v>22</v>
      </c>
      <c r="B20" s="83" t="s">
        <v>89</v>
      </c>
      <c r="C20" s="132"/>
      <c r="D20" s="118"/>
      <c r="E20" s="43">
        <v>1450000000</v>
      </c>
      <c r="F20" s="40">
        <v>0</v>
      </c>
      <c r="G20" s="5">
        <v>1682758104</v>
      </c>
      <c r="H20" s="5">
        <v>0</v>
      </c>
      <c r="I20" s="49">
        <f>G20/E20</f>
        <v>1.1605228303448276</v>
      </c>
      <c r="J20" s="44"/>
    </row>
    <row r="21" spans="1:10" ht="35.1" customHeight="1" x14ac:dyDescent="0.2">
      <c r="A21" s="35"/>
      <c r="B21" s="83" t="s">
        <v>90</v>
      </c>
      <c r="C21" s="132"/>
      <c r="D21" s="118"/>
      <c r="E21" s="40">
        <v>0</v>
      </c>
      <c r="F21" s="40">
        <v>0</v>
      </c>
      <c r="G21" s="5">
        <v>0</v>
      </c>
      <c r="H21" s="5">
        <v>0</v>
      </c>
      <c r="I21" s="41"/>
      <c r="J21" s="44"/>
    </row>
    <row r="22" spans="1:10" x14ac:dyDescent="0.2">
      <c r="A22" s="34" t="s">
        <v>12</v>
      </c>
      <c r="B22" s="131" t="s">
        <v>91</v>
      </c>
      <c r="C22" s="132"/>
      <c r="D22" s="118"/>
      <c r="E22" s="43">
        <f>SUM(E23:E28)</f>
        <v>2000000</v>
      </c>
      <c r="F22" s="43">
        <v>0</v>
      </c>
      <c r="G22" s="4">
        <v>26876343</v>
      </c>
      <c r="H22" s="4">
        <v>0</v>
      </c>
      <c r="I22" s="49">
        <f>G22/E22</f>
        <v>13.438171499999999</v>
      </c>
      <c r="J22" s="44"/>
    </row>
    <row r="23" spans="1:10" x14ac:dyDescent="0.2">
      <c r="A23" s="35" t="s">
        <v>22</v>
      </c>
      <c r="B23" s="83" t="s">
        <v>84</v>
      </c>
      <c r="C23" s="132"/>
      <c r="D23" s="118"/>
      <c r="E23" s="40">
        <v>1000000</v>
      </c>
      <c r="F23" s="40">
        <v>0</v>
      </c>
      <c r="G23" s="5">
        <v>20946695</v>
      </c>
      <c r="H23" s="5">
        <v>0</v>
      </c>
      <c r="I23" s="49">
        <f>G23/E23</f>
        <v>20.946694999999998</v>
      </c>
      <c r="J23" s="44"/>
    </row>
    <row r="24" spans="1:10" x14ac:dyDescent="0.2">
      <c r="A24" s="35" t="s">
        <v>22</v>
      </c>
      <c r="B24" s="83" t="s">
        <v>86</v>
      </c>
      <c r="C24" s="132"/>
      <c r="D24" s="118"/>
      <c r="E24" s="40">
        <v>1000000</v>
      </c>
      <c r="F24" s="40">
        <v>0</v>
      </c>
      <c r="G24" s="5">
        <v>5929648</v>
      </c>
      <c r="H24" s="5">
        <v>0</v>
      </c>
      <c r="I24" s="49">
        <f>G24/E24</f>
        <v>5.9296480000000003</v>
      </c>
      <c r="J24" s="44"/>
    </row>
    <row r="25" spans="1:10" x14ac:dyDescent="0.2">
      <c r="A25" s="35" t="s">
        <v>22</v>
      </c>
      <c r="B25" s="83" t="s">
        <v>92</v>
      </c>
      <c r="C25" s="132"/>
      <c r="D25" s="118"/>
      <c r="E25" s="40">
        <v>0</v>
      </c>
      <c r="F25" s="40">
        <v>0</v>
      </c>
      <c r="G25" s="5">
        <v>0</v>
      </c>
      <c r="H25" s="5">
        <v>0</v>
      </c>
      <c r="I25" s="41"/>
      <c r="J25" s="44"/>
    </row>
    <row r="26" spans="1:10" x14ac:dyDescent="0.2">
      <c r="A26" s="35" t="s">
        <v>22</v>
      </c>
      <c r="B26" s="83" t="s">
        <v>89</v>
      </c>
      <c r="C26" s="132"/>
      <c r="D26" s="118"/>
      <c r="E26" s="40">
        <v>0</v>
      </c>
      <c r="F26" s="40">
        <v>0</v>
      </c>
      <c r="G26" s="5">
        <v>0</v>
      </c>
      <c r="H26" s="5">
        <v>0</v>
      </c>
      <c r="I26" s="41"/>
      <c r="J26" s="44"/>
    </row>
    <row r="27" spans="1:10" x14ac:dyDescent="0.2">
      <c r="A27" s="35" t="s">
        <v>22</v>
      </c>
      <c r="B27" s="83" t="s">
        <v>93</v>
      </c>
      <c r="C27" s="132"/>
      <c r="D27" s="118"/>
      <c r="E27" s="40">
        <v>0</v>
      </c>
      <c r="F27" s="40">
        <v>0</v>
      </c>
      <c r="G27" s="5">
        <v>0</v>
      </c>
      <c r="H27" s="5">
        <v>0</v>
      </c>
      <c r="I27" s="41"/>
      <c r="J27" s="44"/>
    </row>
    <row r="28" spans="1:10" x14ac:dyDescent="0.2">
      <c r="A28" s="35" t="s">
        <v>22</v>
      </c>
      <c r="B28" s="83" t="s">
        <v>94</v>
      </c>
      <c r="C28" s="132"/>
      <c r="D28" s="118"/>
      <c r="E28" s="40">
        <v>0</v>
      </c>
      <c r="F28" s="40">
        <v>0</v>
      </c>
      <c r="G28" s="5">
        <v>0</v>
      </c>
      <c r="H28" s="5">
        <v>0</v>
      </c>
      <c r="I28" s="41"/>
      <c r="J28" s="44"/>
    </row>
    <row r="29" spans="1:10" x14ac:dyDescent="0.2">
      <c r="A29" s="34" t="s">
        <v>38</v>
      </c>
      <c r="B29" s="131" t="s">
        <v>95</v>
      </c>
      <c r="C29" s="132"/>
      <c r="D29" s="118"/>
      <c r="E29" s="43">
        <v>0</v>
      </c>
      <c r="F29" s="43">
        <v>0</v>
      </c>
      <c r="G29" s="4">
        <v>0</v>
      </c>
      <c r="H29" s="4">
        <v>0</v>
      </c>
      <c r="I29" s="41"/>
      <c r="J29" s="44"/>
    </row>
    <row r="30" spans="1:10" x14ac:dyDescent="0.2">
      <c r="A30" s="34" t="s">
        <v>40</v>
      </c>
      <c r="B30" s="131" t="s">
        <v>96</v>
      </c>
      <c r="C30" s="132"/>
      <c r="D30" s="118"/>
      <c r="E30" s="43">
        <f>SUM(E31:E36)</f>
        <v>1340000000</v>
      </c>
      <c r="F30" s="43">
        <v>0</v>
      </c>
      <c r="G30" s="4">
        <v>2078936023</v>
      </c>
      <c r="H30" s="4">
        <v>0</v>
      </c>
      <c r="I30" s="49">
        <f>G30/E30</f>
        <v>1.551444793283582</v>
      </c>
      <c r="J30" s="44"/>
    </row>
    <row r="31" spans="1:10" x14ac:dyDescent="0.2">
      <c r="A31" s="35" t="s">
        <v>22</v>
      </c>
      <c r="B31" s="83" t="s">
        <v>97</v>
      </c>
      <c r="C31" s="132"/>
      <c r="D31" s="118"/>
      <c r="E31" s="40">
        <v>998000000</v>
      </c>
      <c r="F31" s="40">
        <v>0</v>
      </c>
      <c r="G31" s="5">
        <v>1840154785</v>
      </c>
      <c r="H31" s="5">
        <v>0</v>
      </c>
      <c r="I31" s="49">
        <f>G31/E31</f>
        <v>1.8438424699398797</v>
      </c>
      <c r="J31" s="44"/>
    </row>
    <row r="32" spans="1:10" x14ac:dyDescent="0.2">
      <c r="A32" s="35" t="s">
        <v>22</v>
      </c>
      <c r="B32" s="83" t="s">
        <v>98</v>
      </c>
      <c r="C32" s="132"/>
      <c r="D32" s="118"/>
      <c r="E32" s="40">
        <v>92000000</v>
      </c>
      <c r="F32" s="40">
        <v>0</v>
      </c>
      <c r="G32" s="5">
        <v>105113759</v>
      </c>
      <c r="H32" s="5">
        <v>0</v>
      </c>
      <c r="I32" s="49">
        <f>G32/E32</f>
        <v>1.1425408586956523</v>
      </c>
      <c r="J32" s="44"/>
    </row>
    <row r="33" spans="1:10" x14ac:dyDescent="0.2">
      <c r="A33" s="35" t="s">
        <v>22</v>
      </c>
      <c r="B33" s="83" t="s">
        <v>99</v>
      </c>
      <c r="C33" s="132"/>
      <c r="D33" s="118"/>
      <c r="E33" s="40">
        <v>0</v>
      </c>
      <c r="F33" s="40">
        <v>0</v>
      </c>
      <c r="G33" s="5">
        <v>3520000</v>
      </c>
      <c r="H33" s="5">
        <v>0</v>
      </c>
      <c r="I33" s="41"/>
      <c r="J33" s="44"/>
    </row>
    <row r="34" spans="1:10" x14ac:dyDescent="0.2">
      <c r="A34" s="35" t="s">
        <v>22</v>
      </c>
      <c r="B34" s="83" t="s">
        <v>89</v>
      </c>
      <c r="C34" s="132"/>
      <c r="D34" s="118"/>
      <c r="E34" s="40">
        <v>250000000</v>
      </c>
      <c r="F34" s="40">
        <v>0</v>
      </c>
      <c r="G34" s="5">
        <v>130147479</v>
      </c>
      <c r="H34" s="5">
        <v>0</v>
      </c>
      <c r="I34" s="49">
        <f>G34/E34</f>
        <v>0.52058991600000004</v>
      </c>
      <c r="J34" s="44"/>
    </row>
    <row r="35" spans="1:10" x14ac:dyDescent="0.2">
      <c r="A35" s="35" t="s">
        <v>22</v>
      </c>
      <c r="B35" s="83" t="s">
        <v>100</v>
      </c>
      <c r="C35" s="132"/>
      <c r="D35" s="118"/>
      <c r="E35" s="40">
        <v>0</v>
      </c>
      <c r="F35" s="40">
        <v>0</v>
      </c>
      <c r="G35" s="5">
        <v>0</v>
      </c>
      <c r="H35" s="5">
        <v>0</v>
      </c>
      <c r="I35" s="49"/>
      <c r="J35" s="44"/>
    </row>
    <row r="36" spans="1:10" x14ac:dyDescent="0.2">
      <c r="A36" s="35" t="s">
        <v>22</v>
      </c>
      <c r="B36" s="83" t="s">
        <v>94</v>
      </c>
      <c r="C36" s="132"/>
      <c r="D36" s="118"/>
      <c r="E36" s="40">
        <v>0</v>
      </c>
      <c r="F36" s="40">
        <v>0</v>
      </c>
      <c r="G36" s="5">
        <v>0</v>
      </c>
      <c r="H36" s="5">
        <v>0</v>
      </c>
      <c r="I36" s="49"/>
      <c r="J36" s="44"/>
    </row>
    <row r="37" spans="1:10" x14ac:dyDescent="0.2">
      <c r="A37" s="35" t="s">
        <v>42</v>
      </c>
      <c r="B37" s="83" t="s">
        <v>101</v>
      </c>
      <c r="C37" s="132"/>
      <c r="D37" s="118"/>
      <c r="E37" s="40">
        <v>304000000</v>
      </c>
      <c r="F37" s="40">
        <v>0</v>
      </c>
      <c r="G37" s="5">
        <v>445573133</v>
      </c>
      <c r="H37" s="5">
        <v>0</v>
      </c>
      <c r="I37" s="49">
        <f>G37/E37</f>
        <v>1.4657010953947369</v>
      </c>
      <c r="J37" s="44"/>
    </row>
    <row r="38" spans="1:10" x14ac:dyDescent="0.2">
      <c r="A38" s="35" t="s">
        <v>44</v>
      </c>
      <c r="B38" s="83" t="s">
        <v>102</v>
      </c>
      <c r="C38" s="132"/>
      <c r="D38" s="118"/>
      <c r="E38" s="40">
        <v>0</v>
      </c>
      <c r="F38" s="40">
        <v>0</v>
      </c>
      <c r="G38" s="5">
        <v>0</v>
      </c>
      <c r="H38" s="5">
        <v>0</v>
      </c>
      <c r="I38" s="41"/>
      <c r="J38" s="44"/>
    </row>
    <row r="39" spans="1:10" x14ac:dyDescent="0.2">
      <c r="A39" s="35" t="s">
        <v>103</v>
      </c>
      <c r="B39" s="83" t="s">
        <v>104</v>
      </c>
      <c r="C39" s="132"/>
      <c r="D39" s="118"/>
      <c r="E39" s="40">
        <v>440000000</v>
      </c>
      <c r="F39" s="40">
        <v>0</v>
      </c>
      <c r="G39" s="5">
        <v>692786491</v>
      </c>
      <c r="H39" s="5">
        <v>0</v>
      </c>
      <c r="I39" s="49">
        <f>G39/E39</f>
        <v>1.5745147522727272</v>
      </c>
      <c r="J39" s="44"/>
    </row>
    <row r="40" spans="1:10" x14ac:dyDescent="0.2">
      <c r="A40" s="35" t="s">
        <v>105</v>
      </c>
      <c r="B40" s="83" t="s">
        <v>106</v>
      </c>
      <c r="C40" s="132"/>
      <c r="D40" s="118"/>
      <c r="E40" s="40">
        <v>918500000</v>
      </c>
      <c r="F40" s="40">
        <v>0</v>
      </c>
      <c r="G40" s="5">
        <v>635387543</v>
      </c>
      <c r="H40" s="5">
        <v>0</v>
      </c>
      <c r="I40" s="49">
        <f>G40/E40</f>
        <v>0.69176651388132826</v>
      </c>
      <c r="J40" s="44"/>
    </row>
    <row r="41" spans="1:10" x14ac:dyDescent="0.2">
      <c r="A41" s="35" t="s">
        <v>22</v>
      </c>
      <c r="B41" s="83" t="s">
        <v>107</v>
      </c>
      <c r="C41" s="132"/>
      <c r="D41" s="118"/>
      <c r="E41" s="40">
        <v>68000000</v>
      </c>
      <c r="F41" s="40">
        <v>0</v>
      </c>
      <c r="G41" s="5">
        <v>72076000</v>
      </c>
      <c r="H41" s="5">
        <v>0</v>
      </c>
      <c r="I41" s="49">
        <f>G41/E41</f>
        <v>1.0599411764705882</v>
      </c>
      <c r="J41" s="44"/>
    </row>
    <row r="42" spans="1:10" x14ac:dyDescent="0.2">
      <c r="A42" s="35" t="s">
        <v>22</v>
      </c>
      <c r="B42" s="83" t="s">
        <v>108</v>
      </c>
      <c r="C42" s="132"/>
      <c r="D42" s="118"/>
      <c r="E42" s="40">
        <v>850400000</v>
      </c>
      <c r="F42" s="40">
        <v>0</v>
      </c>
      <c r="G42" s="5">
        <v>87650343</v>
      </c>
      <c r="H42" s="5">
        <v>0</v>
      </c>
      <c r="I42" s="49">
        <f>G42/E42</f>
        <v>0.10306954727187206</v>
      </c>
      <c r="J42" s="44"/>
    </row>
    <row r="43" spans="1:10" x14ac:dyDescent="0.2">
      <c r="A43" s="35" t="s">
        <v>22</v>
      </c>
      <c r="B43" s="83" t="s">
        <v>109</v>
      </c>
      <c r="C43" s="132"/>
      <c r="D43" s="118"/>
      <c r="E43" s="40">
        <v>0</v>
      </c>
      <c r="F43" s="40">
        <v>0</v>
      </c>
      <c r="G43" s="5">
        <v>0</v>
      </c>
      <c r="H43" s="5">
        <v>0</v>
      </c>
      <c r="I43" s="41"/>
      <c r="J43" s="44"/>
    </row>
    <row r="44" spans="1:10" x14ac:dyDescent="0.2">
      <c r="A44" s="35" t="s">
        <v>22</v>
      </c>
      <c r="B44" s="83" t="s">
        <v>110</v>
      </c>
      <c r="C44" s="132"/>
      <c r="D44" s="118"/>
      <c r="E44" s="40">
        <v>0</v>
      </c>
      <c r="F44" s="40">
        <v>0</v>
      </c>
      <c r="G44" s="5">
        <v>475661200</v>
      </c>
      <c r="H44" s="5">
        <v>0</v>
      </c>
      <c r="I44" s="41"/>
      <c r="J44" s="44"/>
    </row>
    <row r="45" spans="1:10" x14ac:dyDescent="0.2">
      <c r="A45" s="35" t="s">
        <v>111</v>
      </c>
      <c r="B45" s="83" t="s">
        <v>112</v>
      </c>
      <c r="C45" s="132"/>
      <c r="D45" s="118"/>
      <c r="E45" s="40">
        <v>0</v>
      </c>
      <c r="F45" s="40">
        <v>0</v>
      </c>
      <c r="G45" s="5">
        <v>0</v>
      </c>
      <c r="H45" s="5">
        <v>0</v>
      </c>
      <c r="I45" s="41"/>
      <c r="J45" s="44"/>
    </row>
    <row r="46" spans="1:10" x14ac:dyDescent="0.2">
      <c r="A46" s="35" t="s">
        <v>113</v>
      </c>
      <c r="B46" s="83" t="s">
        <v>114</v>
      </c>
      <c r="C46" s="132"/>
      <c r="D46" s="118"/>
      <c r="E46" s="40">
        <v>1800000</v>
      </c>
      <c r="F46" s="40">
        <v>0</v>
      </c>
      <c r="G46" s="5">
        <v>4375215</v>
      </c>
      <c r="H46" s="5">
        <v>0</v>
      </c>
      <c r="I46" s="41">
        <f>G46/E46</f>
        <v>2.4306749999999999</v>
      </c>
      <c r="J46" s="44"/>
    </row>
    <row r="47" spans="1:10" x14ac:dyDescent="0.2">
      <c r="A47" s="35" t="s">
        <v>115</v>
      </c>
      <c r="B47" s="83" t="s">
        <v>116</v>
      </c>
      <c r="C47" s="132"/>
      <c r="D47" s="118"/>
      <c r="E47" s="40">
        <v>0</v>
      </c>
      <c r="F47" s="40">
        <v>0</v>
      </c>
      <c r="G47" s="5">
        <v>0</v>
      </c>
      <c r="H47" s="5">
        <v>0</v>
      </c>
      <c r="I47" s="41"/>
      <c r="J47" s="44"/>
    </row>
    <row r="48" spans="1:10" x14ac:dyDescent="0.2">
      <c r="A48" s="35" t="s">
        <v>117</v>
      </c>
      <c r="B48" s="83" t="s">
        <v>118</v>
      </c>
      <c r="C48" s="132"/>
      <c r="D48" s="118"/>
      <c r="E48" s="40">
        <v>500000000</v>
      </c>
      <c r="F48" s="40">
        <v>0</v>
      </c>
      <c r="G48" s="5">
        <v>477107050</v>
      </c>
      <c r="H48" s="5">
        <v>0</v>
      </c>
      <c r="I48" s="49">
        <f>G48/E48</f>
        <v>0.95421409999999995</v>
      </c>
      <c r="J48" s="44"/>
    </row>
    <row r="49" spans="1:10" x14ac:dyDescent="0.2">
      <c r="A49" s="35" t="s">
        <v>119</v>
      </c>
      <c r="B49" s="83" t="s">
        <v>120</v>
      </c>
      <c r="C49" s="132"/>
      <c r="D49" s="118"/>
      <c r="E49" s="40">
        <v>0</v>
      </c>
      <c r="F49" s="40">
        <v>0</v>
      </c>
      <c r="G49" s="5">
        <v>0</v>
      </c>
      <c r="H49" s="5">
        <v>0</v>
      </c>
      <c r="I49" s="41"/>
      <c r="J49" s="44"/>
    </row>
    <row r="50" spans="1:10" x14ac:dyDescent="0.2">
      <c r="A50" s="35" t="s">
        <v>121</v>
      </c>
      <c r="B50" s="83" t="s">
        <v>122</v>
      </c>
      <c r="C50" s="132"/>
      <c r="D50" s="118"/>
      <c r="E50" s="40">
        <v>0</v>
      </c>
      <c r="F50" s="40">
        <v>0</v>
      </c>
      <c r="G50" s="5">
        <v>0</v>
      </c>
      <c r="H50" s="5">
        <v>0</v>
      </c>
      <c r="I50" s="41"/>
      <c r="J50" s="44"/>
    </row>
    <row r="51" spans="1:10" x14ac:dyDescent="0.2">
      <c r="A51" s="35" t="s">
        <v>22</v>
      </c>
      <c r="B51" s="83" t="s">
        <v>97</v>
      </c>
      <c r="C51" s="132"/>
      <c r="D51" s="118"/>
      <c r="E51" s="40">
        <v>0</v>
      </c>
      <c r="F51" s="40">
        <v>0</v>
      </c>
      <c r="G51" s="5">
        <v>0</v>
      </c>
      <c r="H51" s="5">
        <v>0</v>
      </c>
      <c r="I51" s="41"/>
      <c r="J51" s="44"/>
    </row>
    <row r="52" spans="1:10" x14ac:dyDescent="0.2">
      <c r="A52" s="35" t="s">
        <v>22</v>
      </c>
      <c r="B52" s="83" t="s">
        <v>98</v>
      </c>
      <c r="C52" s="132"/>
      <c r="D52" s="118"/>
      <c r="E52" s="40">
        <v>0</v>
      </c>
      <c r="F52" s="40">
        <v>0</v>
      </c>
      <c r="G52" s="5">
        <v>0</v>
      </c>
      <c r="H52" s="5">
        <v>0</v>
      </c>
      <c r="I52" s="41"/>
      <c r="J52" s="44"/>
    </row>
    <row r="53" spans="1:10" x14ac:dyDescent="0.2">
      <c r="A53" s="35" t="s">
        <v>22</v>
      </c>
      <c r="B53" s="83" t="s">
        <v>92</v>
      </c>
      <c r="C53" s="132"/>
      <c r="D53" s="118"/>
      <c r="E53" s="40">
        <v>0</v>
      </c>
      <c r="F53" s="40">
        <v>0</v>
      </c>
      <c r="G53" s="5">
        <v>0</v>
      </c>
      <c r="H53" s="5">
        <v>0</v>
      </c>
      <c r="I53" s="41"/>
      <c r="J53" s="44"/>
    </row>
    <row r="54" spans="1:10" x14ac:dyDescent="0.2">
      <c r="A54" s="35" t="s">
        <v>22</v>
      </c>
      <c r="B54" s="83" t="s">
        <v>89</v>
      </c>
      <c r="C54" s="132"/>
      <c r="D54" s="118"/>
      <c r="E54" s="40">
        <v>0</v>
      </c>
      <c r="F54" s="40">
        <v>0</v>
      </c>
      <c r="G54" s="5">
        <v>0</v>
      </c>
      <c r="H54" s="5">
        <v>0</v>
      </c>
      <c r="I54" s="41"/>
      <c r="J54" s="44"/>
    </row>
    <row r="55" spans="1:10" x14ac:dyDescent="0.2">
      <c r="A55" s="35" t="s">
        <v>22</v>
      </c>
      <c r="B55" s="83" t="s">
        <v>123</v>
      </c>
      <c r="C55" s="132"/>
      <c r="D55" s="118"/>
      <c r="E55" s="40">
        <v>0</v>
      </c>
      <c r="F55" s="40">
        <v>0</v>
      </c>
      <c r="G55" s="5">
        <v>0</v>
      </c>
      <c r="H55" s="5">
        <v>0</v>
      </c>
      <c r="I55" s="41"/>
      <c r="J55" s="44"/>
    </row>
    <row r="56" spans="1:10" x14ac:dyDescent="0.2">
      <c r="A56" s="35" t="s">
        <v>22</v>
      </c>
      <c r="B56" s="83" t="s">
        <v>94</v>
      </c>
      <c r="C56" s="132"/>
      <c r="D56" s="118"/>
      <c r="E56" s="40">
        <v>0</v>
      </c>
      <c r="F56" s="40">
        <v>0</v>
      </c>
      <c r="G56" s="5">
        <v>0</v>
      </c>
      <c r="H56" s="5">
        <v>0</v>
      </c>
      <c r="I56" s="41"/>
      <c r="J56" s="44"/>
    </row>
    <row r="57" spans="1:10" ht="23.1" customHeight="1" x14ac:dyDescent="0.2">
      <c r="A57" s="35" t="s">
        <v>124</v>
      </c>
      <c r="B57" s="83" t="s">
        <v>125</v>
      </c>
      <c r="C57" s="132"/>
      <c r="D57" s="118"/>
      <c r="E57" s="40">
        <v>0</v>
      </c>
      <c r="F57" s="40">
        <v>0</v>
      </c>
      <c r="G57" s="5">
        <v>0</v>
      </c>
      <c r="H57" s="5">
        <v>0</v>
      </c>
      <c r="I57" s="41"/>
      <c r="J57" s="44"/>
    </row>
    <row r="58" spans="1:10" x14ac:dyDescent="0.2">
      <c r="A58" s="35" t="s">
        <v>126</v>
      </c>
      <c r="B58" s="83" t="s">
        <v>127</v>
      </c>
      <c r="C58" s="132"/>
      <c r="D58" s="118"/>
      <c r="E58" s="40">
        <v>926800000</v>
      </c>
      <c r="F58" s="40">
        <v>0</v>
      </c>
      <c r="G58" s="5">
        <v>179756629</v>
      </c>
      <c r="H58" s="5">
        <v>40274916</v>
      </c>
      <c r="I58" s="49">
        <f>G58/E58</f>
        <v>0.19395406668105308</v>
      </c>
      <c r="J58" s="44">
        <f>F58/H58</f>
        <v>0</v>
      </c>
    </row>
    <row r="59" spans="1:10" x14ac:dyDescent="0.2">
      <c r="A59" s="35" t="s">
        <v>128</v>
      </c>
      <c r="B59" s="83" t="s">
        <v>129</v>
      </c>
      <c r="C59" s="132"/>
      <c r="D59" s="118"/>
      <c r="E59" s="40">
        <v>0</v>
      </c>
      <c r="F59" s="40">
        <v>0</v>
      </c>
      <c r="G59" s="5">
        <v>0</v>
      </c>
      <c r="H59" s="5">
        <v>0</v>
      </c>
      <c r="I59" s="41"/>
      <c r="J59" s="44"/>
    </row>
    <row r="60" spans="1:10" x14ac:dyDescent="0.2">
      <c r="A60" s="35" t="s">
        <v>130</v>
      </c>
      <c r="B60" s="83" t="s">
        <v>131</v>
      </c>
      <c r="C60" s="132"/>
      <c r="D60" s="118"/>
      <c r="E60" s="40">
        <v>0</v>
      </c>
      <c r="F60" s="40">
        <v>0</v>
      </c>
      <c r="G60" s="5">
        <v>0</v>
      </c>
      <c r="H60" s="5">
        <v>0</v>
      </c>
      <c r="I60" s="41"/>
      <c r="J60" s="44"/>
    </row>
    <row r="61" spans="1:10" ht="23.45" customHeight="1" x14ac:dyDescent="0.2">
      <c r="A61" s="35" t="s">
        <v>132</v>
      </c>
      <c r="B61" s="83" t="s">
        <v>133</v>
      </c>
      <c r="C61" s="132"/>
      <c r="D61" s="118"/>
      <c r="E61" s="40">
        <v>0</v>
      </c>
      <c r="F61" s="40">
        <v>0</v>
      </c>
      <c r="G61" s="5">
        <v>0</v>
      </c>
      <c r="H61" s="5">
        <v>0</v>
      </c>
      <c r="I61" s="41"/>
      <c r="J61" s="44"/>
    </row>
    <row r="62" spans="1:10" x14ac:dyDescent="0.2">
      <c r="A62" s="34" t="s">
        <v>20</v>
      </c>
      <c r="B62" s="131" t="s">
        <v>134</v>
      </c>
      <c r="C62" s="132"/>
      <c r="D62" s="118"/>
      <c r="E62" s="43">
        <v>0</v>
      </c>
      <c r="F62" s="43">
        <v>0</v>
      </c>
      <c r="G62" s="4">
        <v>0</v>
      </c>
      <c r="H62" s="4">
        <v>0</v>
      </c>
      <c r="I62" s="41"/>
      <c r="J62" s="44"/>
    </row>
    <row r="63" spans="1:10" x14ac:dyDescent="0.2">
      <c r="A63" s="34" t="s">
        <v>26</v>
      </c>
      <c r="B63" s="131" t="s">
        <v>135</v>
      </c>
      <c r="C63" s="132"/>
      <c r="D63" s="118"/>
      <c r="E63" s="43">
        <v>0</v>
      </c>
      <c r="F63" s="43">
        <v>0</v>
      </c>
      <c r="G63" s="4">
        <v>0</v>
      </c>
      <c r="H63" s="4">
        <v>0</v>
      </c>
      <c r="I63" s="41"/>
      <c r="J63" s="44"/>
    </row>
    <row r="64" spans="1:10" x14ac:dyDescent="0.2">
      <c r="A64" s="35" t="s">
        <v>11</v>
      </c>
      <c r="B64" s="83" t="s">
        <v>136</v>
      </c>
      <c r="C64" s="132"/>
      <c r="D64" s="118"/>
      <c r="E64" s="40">
        <v>0</v>
      </c>
      <c r="F64" s="40">
        <v>0</v>
      </c>
      <c r="G64" s="5">
        <v>0</v>
      </c>
      <c r="H64" s="5">
        <v>0</v>
      </c>
      <c r="I64" s="41"/>
      <c r="J64" s="44"/>
    </row>
    <row r="65" spans="1:10" x14ac:dyDescent="0.2">
      <c r="A65" s="35" t="s">
        <v>12</v>
      </c>
      <c r="B65" s="83" t="s">
        <v>137</v>
      </c>
      <c r="C65" s="132"/>
      <c r="D65" s="118"/>
      <c r="E65" s="40">
        <v>0</v>
      </c>
      <c r="F65" s="40">
        <v>0</v>
      </c>
      <c r="G65" s="5">
        <v>0</v>
      </c>
      <c r="H65" s="5">
        <v>0</v>
      </c>
      <c r="I65" s="41"/>
      <c r="J65" s="44"/>
    </row>
    <row r="66" spans="1:10" x14ac:dyDescent="0.2">
      <c r="A66" s="35" t="s">
        <v>38</v>
      </c>
      <c r="B66" s="83" t="s">
        <v>138</v>
      </c>
      <c r="C66" s="132"/>
      <c r="D66" s="118"/>
      <c r="E66" s="40">
        <v>0</v>
      </c>
      <c r="F66" s="40">
        <v>0</v>
      </c>
      <c r="G66" s="5">
        <v>0</v>
      </c>
      <c r="H66" s="5">
        <v>0</v>
      </c>
      <c r="I66" s="41"/>
      <c r="J66" s="44"/>
    </row>
    <row r="67" spans="1:10" x14ac:dyDescent="0.2">
      <c r="A67" s="35" t="s">
        <v>40</v>
      </c>
      <c r="B67" s="83" t="s">
        <v>139</v>
      </c>
      <c r="C67" s="132"/>
      <c r="D67" s="118"/>
      <c r="E67" s="40">
        <v>0</v>
      </c>
      <c r="F67" s="40">
        <v>0</v>
      </c>
      <c r="G67" s="5">
        <v>0</v>
      </c>
      <c r="H67" s="5">
        <v>0</v>
      </c>
      <c r="I67" s="41"/>
      <c r="J67" s="44"/>
    </row>
    <row r="68" spans="1:10" ht="24.95" customHeight="1" x14ac:dyDescent="0.2">
      <c r="A68" s="35" t="s">
        <v>42</v>
      </c>
      <c r="B68" s="83" t="s">
        <v>140</v>
      </c>
      <c r="C68" s="132"/>
      <c r="D68" s="118"/>
      <c r="E68" s="40">
        <v>0</v>
      </c>
      <c r="F68" s="40">
        <v>0</v>
      </c>
      <c r="G68" s="5">
        <v>0</v>
      </c>
      <c r="H68" s="5">
        <v>0</v>
      </c>
      <c r="I68" s="41"/>
      <c r="J68" s="44"/>
    </row>
    <row r="69" spans="1:10" x14ac:dyDescent="0.2">
      <c r="A69" s="35" t="s">
        <v>44</v>
      </c>
      <c r="B69" s="83" t="s">
        <v>141</v>
      </c>
      <c r="C69" s="132"/>
      <c r="D69" s="118"/>
      <c r="E69" s="40">
        <v>0</v>
      </c>
      <c r="F69" s="40">
        <v>0</v>
      </c>
      <c r="G69" s="5">
        <v>0</v>
      </c>
      <c r="H69" s="5">
        <v>0</v>
      </c>
      <c r="I69" s="41"/>
      <c r="J69" s="44"/>
    </row>
    <row r="70" spans="1:10" x14ac:dyDescent="0.2">
      <c r="A70" s="35" t="s">
        <v>103</v>
      </c>
      <c r="B70" s="83" t="s">
        <v>94</v>
      </c>
      <c r="C70" s="132"/>
      <c r="D70" s="118"/>
      <c r="E70" s="40">
        <v>0</v>
      </c>
      <c r="F70" s="40">
        <v>0</v>
      </c>
      <c r="G70" s="5">
        <v>0</v>
      </c>
      <c r="H70" s="5">
        <v>0</v>
      </c>
      <c r="I70" s="41"/>
      <c r="J70" s="44"/>
    </row>
    <row r="71" spans="1:10" x14ac:dyDescent="0.2">
      <c r="A71" s="35" t="s">
        <v>105</v>
      </c>
      <c r="B71" s="83" t="s">
        <v>142</v>
      </c>
      <c r="C71" s="132"/>
      <c r="D71" s="118"/>
      <c r="E71" s="40">
        <v>0</v>
      </c>
      <c r="F71" s="40">
        <v>0</v>
      </c>
      <c r="G71" s="5">
        <v>0</v>
      </c>
      <c r="H71" s="5">
        <v>0</v>
      </c>
      <c r="I71" s="41"/>
      <c r="J71" s="44"/>
    </row>
    <row r="72" spans="1:10" x14ac:dyDescent="0.2">
      <c r="A72" s="34" t="s">
        <v>28</v>
      </c>
      <c r="B72" s="131" t="s">
        <v>143</v>
      </c>
      <c r="C72" s="132"/>
      <c r="D72" s="118"/>
      <c r="E72" s="43">
        <v>0</v>
      </c>
      <c r="F72" s="43">
        <v>0</v>
      </c>
      <c r="G72" s="4">
        <v>0</v>
      </c>
      <c r="H72" s="4">
        <v>0</v>
      </c>
      <c r="I72" s="41"/>
      <c r="J72" s="44"/>
    </row>
    <row r="73" spans="1:10" x14ac:dyDescent="0.2">
      <c r="A73" s="34" t="s">
        <v>30</v>
      </c>
      <c r="B73" s="131" t="s">
        <v>144</v>
      </c>
      <c r="C73" s="132"/>
      <c r="D73" s="118"/>
      <c r="E73" s="43">
        <v>0</v>
      </c>
      <c r="F73" s="43">
        <v>0</v>
      </c>
      <c r="G73" s="4">
        <v>0</v>
      </c>
      <c r="H73" s="4">
        <v>0</v>
      </c>
      <c r="I73" s="41"/>
      <c r="J73" s="44"/>
    </row>
    <row r="74" spans="1:10" ht="26.1" customHeight="1" x14ac:dyDescent="0.2">
      <c r="A74" s="34" t="s">
        <v>10</v>
      </c>
      <c r="B74" s="131" t="s">
        <v>145</v>
      </c>
      <c r="C74" s="132"/>
      <c r="D74" s="118"/>
      <c r="E74" s="43">
        <v>0</v>
      </c>
      <c r="F74" s="43">
        <v>0</v>
      </c>
      <c r="G74" s="4">
        <v>0</v>
      </c>
      <c r="H74" s="4">
        <v>0</v>
      </c>
      <c r="I74" s="41"/>
      <c r="J74" s="44"/>
    </row>
    <row r="75" spans="1:10" x14ac:dyDescent="0.2">
      <c r="A75" s="34" t="s">
        <v>56</v>
      </c>
      <c r="B75" s="131" t="s">
        <v>146</v>
      </c>
      <c r="C75" s="132"/>
      <c r="D75" s="118"/>
      <c r="E75" s="43">
        <f>G75</f>
        <v>190696232412</v>
      </c>
      <c r="F75" s="43">
        <v>0</v>
      </c>
      <c r="G75" s="4">
        <v>190696232412</v>
      </c>
      <c r="H75" s="4">
        <v>190696232412</v>
      </c>
      <c r="I75" s="41">
        <f>G75/E75</f>
        <v>1</v>
      </c>
      <c r="J75" s="44">
        <f>F75/H75</f>
        <v>0</v>
      </c>
    </row>
    <row r="76" spans="1:10" x14ac:dyDescent="0.2">
      <c r="A76" s="34" t="s">
        <v>58</v>
      </c>
      <c r="B76" s="131" t="s">
        <v>147</v>
      </c>
      <c r="C76" s="132"/>
      <c r="D76" s="118"/>
      <c r="E76" s="43">
        <f>G76</f>
        <v>68233900</v>
      </c>
      <c r="F76" s="43">
        <v>0</v>
      </c>
      <c r="G76" s="4">
        <v>68233900</v>
      </c>
      <c r="H76" s="4">
        <v>68233900</v>
      </c>
      <c r="I76" s="41">
        <f>G76/E76</f>
        <v>1</v>
      </c>
      <c r="J76" s="44">
        <f>F76/H76</f>
        <v>0</v>
      </c>
    </row>
    <row r="77" spans="1:10" ht="27.95" customHeight="1" x14ac:dyDescent="0.2">
      <c r="A77" s="34" t="s">
        <v>62</v>
      </c>
      <c r="B77" s="131" t="s">
        <v>148</v>
      </c>
      <c r="C77" s="132"/>
      <c r="D77" s="118"/>
      <c r="E77" s="43">
        <f>G77</f>
        <v>5559550529</v>
      </c>
      <c r="F77" s="43">
        <v>0</v>
      </c>
      <c r="G77" s="4">
        <v>5559550529</v>
      </c>
      <c r="H77" s="4">
        <v>5559550529</v>
      </c>
      <c r="I77" s="41">
        <f>G77/E77</f>
        <v>1</v>
      </c>
      <c r="J77" s="44">
        <f>F77/H77</f>
        <v>0</v>
      </c>
    </row>
    <row r="78" spans="1:10" ht="12" customHeight="1" x14ac:dyDescent="0.2"/>
    <row r="79" spans="1:10" ht="36.75" customHeight="1" x14ac:dyDescent="0.2">
      <c r="C79" s="129"/>
      <c r="D79" s="130"/>
      <c r="E79" s="130"/>
      <c r="F79" s="130"/>
      <c r="H79" s="129"/>
      <c r="I79" s="130"/>
      <c r="J79" s="130"/>
    </row>
    <row r="80" spans="1:10" ht="30" customHeight="1" x14ac:dyDescent="0.2">
      <c r="B80" s="129"/>
      <c r="C80" s="130"/>
    </row>
  </sheetData>
  <mergeCells count="81">
    <mergeCell ref="A2:E2"/>
    <mergeCell ref="A4:J4"/>
    <mergeCell ref="A6:J6"/>
    <mergeCell ref="B8:D8"/>
    <mergeCell ref="E8:F8"/>
    <mergeCell ref="G8:H8"/>
    <mergeCell ref="I8:J8"/>
    <mergeCell ref="A5:J5"/>
    <mergeCell ref="H2:J2"/>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7:D77"/>
    <mergeCell ref="B80:C80"/>
    <mergeCell ref="C79:F79"/>
    <mergeCell ref="H79:J79"/>
    <mergeCell ref="B75:D75"/>
    <mergeCell ref="B76:D76"/>
  </mergeCells>
  <pageMargins left="0.25" right="0.25" top="0.75" bottom="0.64166929133858297" header="0.25" footer="0.25"/>
  <pageSetup paperSize="9" scale="75" fitToHeight="0" orientation="portrait" horizontalDpi="300" verticalDpi="300" r:id="rId1"/>
  <headerFooter alignWithMargins="0">
    <oddFooter>&amp;C&amp;"Arial,Regular"&amp;10&amp;P/&amp;N</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Trang tính</vt:lpstr>
      </vt:variant>
      <vt:variant>
        <vt:i4>10</vt:i4>
      </vt:variant>
      <vt:variant>
        <vt:lpstr>Phạm vi Có tên</vt:lpstr>
      </vt:variant>
      <vt:variant>
        <vt:i4>9</vt:i4>
      </vt:variant>
    </vt:vector>
  </HeadingPairs>
  <TitlesOfParts>
    <vt:vector size="19" baseType="lpstr">
      <vt:lpstr>ND31_BM62</vt:lpstr>
      <vt:lpstr>ND31_BM61</vt:lpstr>
      <vt:lpstr>ND31_BM59</vt:lpstr>
      <vt:lpstr>ND31_BM58</vt:lpstr>
      <vt:lpstr>ND31_BM54</vt:lpstr>
      <vt:lpstr>ND31_BM53</vt:lpstr>
      <vt:lpstr>ND31_BM52</vt:lpstr>
      <vt:lpstr>ND31_BM51</vt:lpstr>
      <vt:lpstr>ND31_BM50</vt:lpstr>
      <vt:lpstr>ND31_BM48</vt:lpstr>
      <vt:lpstr>ND31_BM50!Print_Titles</vt:lpstr>
      <vt:lpstr>ND31_BM52!Print_Titles</vt:lpstr>
      <vt:lpstr>ND31_BM53!Print_Titles</vt:lpstr>
      <vt:lpstr>ND31_BM54!Print_Titles</vt:lpstr>
      <vt:lpstr>ND31_BM58!Print_Titles</vt:lpstr>
      <vt:lpstr>ND31_BM62!Print_Titles</vt:lpstr>
      <vt:lpstr>ND31_BM48!Vùng_In</vt:lpstr>
      <vt:lpstr>ND31_BM51!Vùng_In</vt:lpstr>
      <vt:lpstr>ND31_BM52!Vùng_In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Hoà Dương</cp:lastModifiedBy>
  <cp:lastPrinted>2026-03-27T07:41:52Z</cp:lastPrinted>
  <dcterms:created xsi:type="dcterms:W3CDTF">2026-03-21T03:36:40Z</dcterms:created>
  <dcterms:modified xsi:type="dcterms:W3CDTF">2026-05-06T04:22:57Z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